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7" activeTab="2"/>
  </bookViews>
  <sheets>
    <sheet name="実測値を代入して特性を計算する_多重帰還型" sheetId="1" r:id="rId1"/>
    <sheet name="理論値_多重帰還型" sheetId="2" r:id="rId2"/>
    <sheet name="実測値を代入して特性計算する_サレンキー型" sheetId="3" r:id="rId3"/>
    <sheet name="理論値_サレンキー型" sheetId="4" r:id="rId4"/>
    <sheet name="ノイズの計算" sheetId="5" r:id="rId5"/>
  </sheets>
  <definedNames/>
  <calcPr fullCalcOnLoad="1"/>
</workbook>
</file>

<file path=xl/sharedStrings.xml><?xml version="1.0" encoding="utf-8"?>
<sst xmlns="http://schemas.openxmlformats.org/spreadsheetml/2006/main" count="417" uniqueCount="99">
  <si>
    <t xml:space="preserve">  </t>
  </si>
  <si>
    <t>のセルに実測値を代入して　ロー　パス　フィルター　の特性を計算する（多重帰還型）</t>
  </si>
  <si>
    <r>
      <t>多重帰還型は位相が反転する回路であるが　便宜上　表中では</t>
    </r>
    <r>
      <rPr>
        <sz val="11"/>
        <color indexed="16"/>
        <rFont val="ＭＳ Ｐゴシック"/>
        <family val="3"/>
      </rPr>
      <t>G0はプラス表記にしてある</t>
    </r>
  </si>
  <si>
    <t>f0[Hz]</t>
  </si>
  <si>
    <t>wc</t>
  </si>
  <si>
    <t xml:space="preserve">Delta </t>
  </si>
  <si>
    <t>フィルター１</t>
  </si>
  <si>
    <t>フィルター２</t>
  </si>
  <si>
    <t>フィルター３</t>
  </si>
  <si>
    <t>a</t>
  </si>
  <si>
    <t xml:space="preserve"> </t>
  </si>
  <si>
    <t>b</t>
  </si>
  <si>
    <t>G0 b</t>
  </si>
  <si>
    <t>x</t>
  </si>
  <si>
    <t>G0</t>
  </si>
  <si>
    <t>&lt;- R2 -&gt;</t>
  </si>
  <si>
    <t>&lt;-C2&gt;</t>
  </si>
  <si>
    <t>G0[dB]</t>
  </si>
  <si>
    <t>&lt;- R1 -&gt;</t>
  </si>
  <si>
    <t>&lt;- R3&gt;</t>
  </si>
  <si>
    <t>-</t>
  </si>
  <si>
    <t>output</t>
  </si>
  <si>
    <t>C201</t>
  </si>
  <si>
    <t>C301</t>
  </si>
  <si>
    <t>C401</t>
  </si>
  <si>
    <t>&lt;-C1&gt;</t>
  </si>
  <si>
    <t>C1[F]</t>
  </si>
  <si>
    <t>GND</t>
  </si>
  <si>
    <t>C202</t>
  </si>
  <si>
    <t>C302</t>
  </si>
  <si>
    <t>C402</t>
  </si>
  <si>
    <t>C2[F]</t>
  </si>
  <si>
    <t>+</t>
  </si>
  <si>
    <t>a/2bc2</t>
  </si>
  <si>
    <t>(a/2bR)^2</t>
  </si>
  <si>
    <t>1+G0/bc1c2</t>
  </si>
  <si>
    <t>sqrt(x)</t>
  </si>
  <si>
    <t>R201</t>
  </si>
  <si>
    <t>R301</t>
  </si>
  <si>
    <t>R401</t>
  </si>
  <si>
    <t>R1[Ω]</t>
  </si>
  <si>
    <t>R202</t>
  </si>
  <si>
    <t>R302</t>
  </si>
  <si>
    <t>R402</t>
  </si>
  <si>
    <t>R2[Ω]</t>
  </si>
  <si>
    <t>R203</t>
  </si>
  <si>
    <t>R303</t>
  </si>
  <si>
    <t>R403</t>
  </si>
  <si>
    <t>R3[Ω]</t>
  </si>
  <si>
    <t>a'</t>
  </si>
  <si>
    <t>b'</t>
  </si>
  <si>
    <t>アナログ</t>
  </si>
  <si>
    <t>分母</t>
  </si>
  <si>
    <t>分子</t>
  </si>
  <si>
    <t>周波数[w]</t>
  </si>
  <si>
    <t>周波数[Hz]</t>
  </si>
  <si>
    <t>フィルター1[dB]</t>
  </si>
  <si>
    <t>フィルター2[dB]</t>
  </si>
  <si>
    <t>フィルター3[dB]</t>
  </si>
  <si>
    <t>総合特性[dB]</t>
  </si>
  <si>
    <t>jw</t>
  </si>
  <si>
    <t>実数</t>
  </si>
  <si>
    <t>虚数</t>
  </si>
  <si>
    <t>分子/分母のｄB</t>
  </si>
  <si>
    <t>６次　チェビシェフ特性　ロー　パス　フィルターの理論的な定数の計算</t>
  </si>
  <si>
    <t>多重帰還型は位相が反転する回路であるが　便宜上　表中ではG0はプラス表記にしてある</t>
  </si>
  <si>
    <t>0.25dB</t>
  </si>
  <si>
    <t>のセルに実測値を代入して　ロー　パス　フィルター　の特性を計算する（サレンキー型）</t>
  </si>
  <si>
    <t>高域特性で減衰しなで増幅する問題あり</t>
  </si>
  <si>
    <t>&lt;- C2 -&gt;</t>
  </si>
  <si>
    <t>&lt;- R2&gt;</t>
  </si>
  <si>
    <t>&lt;- C1- &gt;</t>
  </si>
  <si>
    <t>&lt; R4 &gt;</t>
  </si>
  <si>
    <t>R4[Ω]</t>
  </si>
  <si>
    <t>(ショート回路)</t>
  </si>
  <si>
    <t>R204</t>
  </si>
  <si>
    <t>R304</t>
  </si>
  <si>
    <t>R404</t>
  </si>
  <si>
    <t>(オープン回路)</t>
  </si>
  <si>
    <t>R404ショートであるとQが上がりきらない</t>
  </si>
  <si>
    <t>&lt; R3 &gt;</t>
  </si>
  <si>
    <t>R201/R202</t>
  </si>
  <si>
    <t>R301/R302</t>
  </si>
  <si>
    <t>R401/R402</t>
  </si>
  <si>
    <t>R[Ω]</t>
  </si>
  <si>
    <t>a/4bR</t>
  </si>
  <si>
    <t>(a/4bR)^2</t>
  </si>
  <si>
    <t>1-k/2bR^2</t>
  </si>
  <si>
    <t>高域特性で減衰しないで増幅する問題あり</t>
  </si>
  <si>
    <t>C401の値の変化の影響が大きい</t>
  </si>
  <si>
    <t>倍</t>
  </si>
  <si>
    <t>'Δhz x 倍</t>
  </si>
  <si>
    <t>抵抗値[Ω]</t>
  </si>
  <si>
    <t>抵抗器の雑音[ nV/sqrt(Hz)]</t>
  </si>
  <si>
    <t>Op電入力流ノイズ[pA/sqrt(Hz)]</t>
  </si>
  <si>
    <t>抵抗器に流れる電流雑音[nV/sqrt(Hz)]</t>
  </si>
  <si>
    <t>Op入力換算ノイズ電圧[nV/sqrt(Hz)]</t>
  </si>
  <si>
    <t>帯域周波数</t>
  </si>
  <si>
    <t>帯域のノイズ電圧 [uV]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</si>
</sst>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0000_ "/>
    <numFmt numFmtId="166" formatCode="0.000000000"/>
    <numFmt numFmtId="167" formatCode="0.00E+00"/>
    <numFmt numFmtId="168" formatCode="0"/>
    <numFmt numFmtId="169" formatCode="GENERAL"/>
  </numFmts>
  <fonts count="9">
    <font>
      <sz val="11"/>
      <name val="ＭＳ Ｐゴシック"/>
      <family val="3"/>
    </font>
    <font>
      <sz val="10"/>
      <name val="Arial"/>
      <family val="0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4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2" borderId="1" xfId="0" applyFont="1" applyFill="1" applyBorder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0" fillId="0" borderId="3" xfId="0" applyBorder="1" applyAlignment="1">
      <alignment vertical="center"/>
    </xf>
    <xf numFmtId="164" fontId="0" fillId="3" borderId="4" xfId="0" applyFill="1" applyBorder="1" applyAlignment="1">
      <alignment vertical="center"/>
    </xf>
    <xf numFmtId="164" fontId="0" fillId="0" borderId="4" xfId="0" applyBorder="1" applyAlignment="1">
      <alignment vertical="center"/>
    </xf>
    <xf numFmtId="164" fontId="0" fillId="0" borderId="5" xfId="0" applyBorder="1" applyAlignment="1">
      <alignment vertical="center"/>
    </xf>
    <xf numFmtId="164" fontId="0" fillId="0" borderId="6" xfId="0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Border="1" applyAlignment="1">
      <alignment horizontal="right"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vertical="center"/>
    </xf>
    <xf numFmtId="164" fontId="0" fillId="0" borderId="9" xfId="0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4" xfId="0" applyBorder="1" applyAlignment="1">
      <alignment vertical="center"/>
    </xf>
    <xf numFmtId="164" fontId="0" fillId="4" borderId="15" xfId="0" applyFont="1" applyFill="1" applyBorder="1" applyAlignment="1">
      <alignment vertical="center"/>
    </xf>
    <xf numFmtId="164" fontId="0" fillId="4" borderId="16" xfId="0" applyFill="1" applyBorder="1" applyAlignment="1">
      <alignment vertical="center"/>
    </xf>
    <xf numFmtId="164" fontId="0" fillId="4" borderId="17" xfId="0" applyFill="1" applyBorder="1" applyAlignment="1">
      <alignment vertical="center"/>
    </xf>
    <xf numFmtId="164" fontId="0" fillId="0" borderId="6" xfId="0" applyFont="1" applyFill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164" fontId="0" fillId="4" borderId="18" xfId="0" applyFont="1" applyFill="1" applyBorder="1" applyAlignment="1">
      <alignment vertical="center"/>
    </xf>
    <xf numFmtId="164" fontId="0" fillId="4" borderId="19" xfId="0" applyFill="1" applyBorder="1" applyAlignment="1">
      <alignment vertical="center"/>
    </xf>
    <xf numFmtId="164" fontId="0" fillId="4" borderId="20" xfId="0" applyFill="1" applyBorder="1" applyAlignment="1">
      <alignment vertical="center"/>
    </xf>
    <xf numFmtId="164" fontId="0" fillId="0" borderId="6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4" borderId="11" xfId="0" applyFont="1" applyFill="1" applyBorder="1" applyAlignment="1">
      <alignment vertical="center"/>
    </xf>
    <xf numFmtId="164" fontId="0" fillId="4" borderId="12" xfId="0" applyFill="1" applyBorder="1" applyAlignment="1">
      <alignment vertical="center"/>
    </xf>
    <xf numFmtId="164" fontId="0" fillId="4" borderId="13" xfId="0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4" fontId="0" fillId="0" borderId="21" xfId="0" applyFont="1" applyBorder="1" applyAlignment="1">
      <alignment vertical="center"/>
    </xf>
    <xf numFmtId="164" fontId="0" fillId="0" borderId="22" xfId="0" applyBorder="1" applyAlignment="1">
      <alignment vertical="center"/>
    </xf>
    <xf numFmtId="166" fontId="0" fillId="0" borderId="23" xfId="0" applyNumberFormat="1" applyBorder="1" applyAlignment="1">
      <alignment vertical="center"/>
    </xf>
    <xf numFmtId="164" fontId="0" fillId="5" borderId="11" xfId="0" applyFont="1" applyFill="1" applyBorder="1" applyAlignment="1">
      <alignment vertical="center"/>
    </xf>
    <xf numFmtId="164" fontId="0" fillId="5" borderId="12" xfId="0" applyFill="1" applyBorder="1" applyAlignment="1">
      <alignment vertical="center"/>
    </xf>
    <xf numFmtId="166" fontId="0" fillId="5" borderId="13" xfId="0" applyNumberFormat="1" applyFill="1" applyBorder="1" applyAlignment="1">
      <alignment vertical="center"/>
    </xf>
    <xf numFmtId="166" fontId="0" fillId="5" borderId="14" xfId="0" applyNumberFormat="1" applyFill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Fill="1" applyBorder="1" applyAlignment="1">
      <alignment vertical="center"/>
    </xf>
    <xf numFmtId="166" fontId="0" fillId="0" borderId="17" xfId="0" applyNumberFormat="1" applyFont="1" applyFill="1" applyBorder="1" applyAlignment="1">
      <alignment horizontal="right" vertical="center"/>
    </xf>
    <xf numFmtId="166" fontId="0" fillId="0" borderId="24" xfId="0" applyNumberFormat="1" applyFont="1" applyFill="1" applyBorder="1" applyAlignment="1">
      <alignment horizontal="right" vertical="center"/>
    </xf>
    <xf numFmtId="164" fontId="0" fillId="0" borderId="7" xfId="0" applyFont="1" applyFill="1" applyBorder="1" applyAlignment="1">
      <alignment vertical="center"/>
    </xf>
    <xf numFmtId="164" fontId="0" fillId="0" borderId="8" xfId="0" applyFill="1" applyBorder="1" applyAlignment="1">
      <alignment vertical="center"/>
    </xf>
    <xf numFmtId="167" fontId="0" fillId="2" borderId="1" xfId="0" applyNumberFormat="1" applyFill="1" applyBorder="1" applyAlignment="1">
      <alignment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4" fontId="0" fillId="0" borderId="11" xfId="0" applyFont="1" applyFill="1" applyBorder="1" applyAlignment="1">
      <alignment vertical="center"/>
    </xf>
    <xf numFmtId="164" fontId="0" fillId="0" borderId="12" xfId="0" applyFill="1" applyBorder="1" applyAlignment="1">
      <alignment vertical="center"/>
    </xf>
    <xf numFmtId="167" fontId="0" fillId="2" borderId="25" xfId="0" applyNumberFormat="1" applyFill="1" applyBorder="1" applyAlignment="1">
      <alignment vertical="center"/>
    </xf>
    <xf numFmtId="167" fontId="0" fillId="2" borderId="26" xfId="0" applyNumberFormat="1" applyFill="1" applyBorder="1" applyAlignment="1">
      <alignment vertical="center"/>
    </xf>
    <xf numFmtId="164" fontId="0" fillId="0" borderId="17" xfId="0" applyFont="1" applyFill="1" applyBorder="1" applyAlignment="1">
      <alignment vertical="center"/>
    </xf>
    <xf numFmtId="164" fontId="0" fillId="0" borderId="24" xfId="0" applyFont="1" applyFill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13" xfId="0" applyFill="1" applyBorder="1" applyAlignment="1">
      <alignment vertical="center"/>
    </xf>
    <xf numFmtId="164" fontId="3" fillId="0" borderId="13" xfId="0" applyFont="1" applyFill="1" applyBorder="1" applyAlignment="1">
      <alignment vertical="center"/>
    </xf>
    <xf numFmtId="164" fontId="3" fillId="0" borderId="14" xfId="0" applyFon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4" fontId="0" fillId="0" borderId="27" xfId="0" applyFont="1" applyBorder="1" applyAlignment="1">
      <alignment vertical="center"/>
    </xf>
    <xf numFmtId="164" fontId="0" fillId="0" borderId="28" xfId="0" applyBorder="1" applyAlignment="1">
      <alignment vertical="center"/>
    </xf>
    <xf numFmtId="167" fontId="0" fillId="0" borderId="28" xfId="0" applyNumberFormat="1" applyBorder="1" applyAlignment="1">
      <alignment vertical="center"/>
    </xf>
    <xf numFmtId="167" fontId="0" fillId="0" borderId="0" xfId="0" applyNumberFormat="1" applyBorder="1" applyAlignment="1">
      <alignment vertical="center"/>
    </xf>
    <xf numFmtId="164" fontId="0" fillId="0" borderId="18" xfId="0" applyFont="1" applyBorder="1" applyAlignment="1">
      <alignment vertical="center"/>
    </xf>
    <xf numFmtId="164" fontId="0" fillId="0" borderId="19" xfId="0" applyBorder="1" applyAlignment="1">
      <alignment vertical="center"/>
    </xf>
    <xf numFmtId="167" fontId="0" fillId="0" borderId="20" xfId="0" applyNumberFormat="1" applyBorder="1" applyAlignment="1">
      <alignment vertical="center"/>
    </xf>
    <xf numFmtId="167" fontId="0" fillId="0" borderId="9" xfId="0" applyNumberFormat="1" applyFill="1" applyBorder="1" applyAlignment="1">
      <alignment vertical="center"/>
    </xf>
    <xf numFmtId="167" fontId="0" fillId="0" borderId="13" xfId="0" applyNumberFormat="1" applyFill="1" applyBorder="1" applyAlignment="1">
      <alignment vertical="center"/>
    </xf>
    <xf numFmtId="167" fontId="0" fillId="0" borderId="17" xfId="0" applyNumberFormat="1" applyFont="1" applyFill="1" applyBorder="1" applyAlignment="1">
      <alignment horizontal="right" vertical="center"/>
    </xf>
    <xf numFmtId="164" fontId="0" fillId="2" borderId="1" xfId="0" applyNumberFormat="1" applyFill="1" applyBorder="1" applyAlignment="1">
      <alignment vertical="center"/>
    </xf>
    <xf numFmtId="167" fontId="0" fillId="0" borderId="23" xfId="0" applyNumberFormat="1" applyFont="1" applyBorder="1" applyAlignment="1">
      <alignment horizontal="right" vertical="center"/>
    </xf>
    <xf numFmtId="164" fontId="0" fillId="2" borderId="1" xfId="0" applyNumberFormat="1" applyFont="1" applyFill="1" applyBorder="1" applyAlignment="1">
      <alignment horizontal="right" vertical="center"/>
    </xf>
    <xf numFmtId="164" fontId="0" fillId="2" borderId="25" xfId="0" applyNumberFormat="1" applyFill="1" applyBorder="1" applyAlignment="1">
      <alignment vertical="center"/>
    </xf>
    <xf numFmtId="164" fontId="0" fillId="0" borderId="15" xfId="0" applyFont="1" applyBorder="1" applyAlignment="1">
      <alignment vertical="center"/>
    </xf>
    <xf numFmtId="164" fontId="0" fillId="0" borderId="16" xfId="0" applyBorder="1" applyAlignment="1">
      <alignment vertical="center"/>
    </xf>
    <xf numFmtId="164" fontId="0" fillId="0" borderId="17" xfId="0" applyBorder="1" applyAlignment="1">
      <alignment vertical="center"/>
    </xf>
    <xf numFmtId="164" fontId="0" fillId="0" borderId="29" xfId="0" applyBorder="1" applyAlignment="1">
      <alignment vertical="center"/>
    </xf>
    <xf numFmtId="164" fontId="0" fillId="0" borderId="30" xfId="0" applyBorder="1" applyAlignment="1">
      <alignment vertical="center"/>
    </xf>
    <xf numFmtId="164" fontId="0" fillId="0" borderId="31" xfId="0" applyBorder="1" applyAlignment="1">
      <alignment vertical="center"/>
    </xf>
    <xf numFmtId="164" fontId="0" fillId="0" borderId="32" xfId="0" applyBorder="1" applyAlignment="1">
      <alignment vertical="center"/>
    </xf>
    <xf numFmtId="164" fontId="7" fillId="0" borderId="0" xfId="0" applyFont="1" applyAlignment="1">
      <alignment vertical="center"/>
    </xf>
    <xf numFmtId="164" fontId="0" fillId="0" borderId="9" xfId="0" applyFont="1" applyBorder="1" applyAlignment="1">
      <alignment vertical="center"/>
    </xf>
    <xf numFmtId="164" fontId="5" fillId="0" borderId="0" xfId="0" applyFont="1" applyAlignment="1">
      <alignment vertical="center"/>
    </xf>
    <xf numFmtId="164" fontId="0" fillId="4" borderId="24" xfId="0" applyFill="1" applyBorder="1" applyAlignment="1">
      <alignment vertical="center"/>
    </xf>
    <xf numFmtId="164" fontId="0" fillId="4" borderId="33" xfId="0" applyNumberFormat="1" applyFill="1" applyBorder="1" applyAlignment="1">
      <alignment vertical="center"/>
    </xf>
    <xf numFmtId="164" fontId="0" fillId="4" borderId="14" xfId="0" applyNumberFormat="1" applyFill="1" applyBorder="1" applyAlignment="1">
      <alignment vertical="center"/>
    </xf>
    <xf numFmtId="166" fontId="0" fillId="0" borderId="34" xfId="0" applyNumberFormat="1" applyBorder="1" applyAlignment="1">
      <alignment vertical="center"/>
    </xf>
    <xf numFmtId="164" fontId="0" fillId="6" borderId="23" xfId="0" applyNumberFormat="1" applyFill="1" applyBorder="1" applyAlignment="1">
      <alignment vertical="center"/>
    </xf>
    <xf numFmtId="164" fontId="0" fillId="6" borderId="23" xfId="0" applyNumberFormat="1" applyFont="1" applyFill="1" applyBorder="1" applyAlignment="1">
      <alignment horizontal="right" vertical="center"/>
    </xf>
    <xf numFmtId="164" fontId="0" fillId="6" borderId="13" xfId="0" applyNumberFormat="1" applyFill="1" applyBorder="1" applyAlignment="1">
      <alignment vertical="center"/>
    </xf>
    <xf numFmtId="164" fontId="0" fillId="2" borderId="1" xfId="0" applyFill="1" applyBorder="1" applyAlignment="1">
      <alignment vertical="center"/>
    </xf>
    <xf numFmtId="164" fontId="0" fillId="4" borderId="13" xfId="0" applyFont="1" applyFill="1" applyBorder="1" applyAlignment="1">
      <alignment vertical="center"/>
    </xf>
    <xf numFmtId="166" fontId="0" fillId="0" borderId="17" xfId="0" applyNumberFormat="1" applyFont="1" applyFill="1" applyBorder="1" applyAlignment="1">
      <alignment vertical="center"/>
    </xf>
    <xf numFmtId="166" fontId="0" fillId="0" borderId="24" xfId="0" applyNumberFormat="1" applyFont="1" applyFill="1" applyBorder="1" applyAlignment="1">
      <alignment vertical="center"/>
    </xf>
    <xf numFmtId="166" fontId="0" fillId="0" borderId="9" xfId="0" applyNumberFormat="1" applyFont="1" applyFill="1" applyBorder="1" applyAlignment="1">
      <alignment vertical="center"/>
    </xf>
    <xf numFmtId="168" fontId="3" fillId="2" borderId="1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64" fontId="3" fillId="2" borderId="25" xfId="0" applyFont="1" applyFill="1" applyBorder="1" applyAlignment="1">
      <alignment vertical="center"/>
    </xf>
    <xf numFmtId="167" fontId="0" fillId="0" borderId="35" xfId="0" applyNumberFormat="1" applyBorder="1" applyAlignment="1">
      <alignment vertical="center"/>
    </xf>
    <xf numFmtId="167" fontId="0" fillId="0" borderId="33" xfId="0" applyNumberFormat="1" applyBorder="1" applyAlignment="1">
      <alignment vertical="center"/>
    </xf>
    <xf numFmtId="167" fontId="0" fillId="0" borderId="10" xfId="0" applyNumberFormat="1" applyFill="1" applyBorder="1" applyAlignment="1">
      <alignment vertical="center"/>
    </xf>
    <xf numFmtId="167" fontId="0" fillId="0" borderId="14" xfId="0" applyNumberFormat="1" applyFill="1" applyBorder="1" applyAlignment="1">
      <alignment vertical="center"/>
    </xf>
    <xf numFmtId="167" fontId="0" fillId="0" borderId="24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vertical="center"/>
    </xf>
    <xf numFmtId="167" fontId="0" fillId="0" borderId="34" xfId="0" applyNumberFormat="1" applyFont="1" applyBorder="1" applyAlignment="1">
      <alignment horizontal="right" vertical="center"/>
    </xf>
    <xf numFmtId="167" fontId="3" fillId="2" borderId="25" xfId="0" applyNumberFormat="1" applyFont="1" applyFill="1" applyBorder="1" applyAlignment="1">
      <alignment vertical="center"/>
    </xf>
    <xf numFmtId="164" fontId="0" fillId="0" borderId="24" xfId="0" applyBorder="1" applyAlignment="1">
      <alignment vertical="center"/>
    </xf>
    <xf numFmtId="164" fontId="0" fillId="6" borderId="14" xfId="0" applyFill="1" applyBorder="1" applyAlignment="1">
      <alignment vertical="center"/>
    </xf>
    <xf numFmtId="167" fontId="0" fillId="6" borderId="23" xfId="0" applyNumberFormat="1" applyFill="1" applyBorder="1" applyAlignment="1">
      <alignment vertical="center"/>
    </xf>
    <xf numFmtId="167" fontId="0" fillId="6" borderId="34" xfId="0" applyNumberFormat="1" applyFill="1" applyBorder="1" applyAlignment="1">
      <alignment vertical="center"/>
    </xf>
    <xf numFmtId="167" fontId="0" fillId="6" borderId="13" xfId="0" applyNumberFormat="1" applyFill="1" applyBorder="1" applyAlignment="1">
      <alignment vertical="center"/>
    </xf>
    <xf numFmtId="167" fontId="0" fillId="6" borderId="14" xfId="0" applyNumberFormat="1" applyFill="1" applyBorder="1" applyAlignment="1">
      <alignment vertical="center"/>
    </xf>
    <xf numFmtId="164" fontId="0" fillId="2" borderId="0" xfId="0" applyFill="1" applyAlignment="1">
      <alignment vertical="center"/>
    </xf>
    <xf numFmtId="164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LPF  frequecny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'実測値を代入して特性を計算する_多重帰還型'!$D$67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'実測値を代入して特性を計算する_多重帰還型'!$C$68:$C$122</c:f>
              <c:numCache/>
            </c:numRef>
          </c:xVal>
          <c:yVal>
            <c:numRef>
              <c:f>'実測値を代入して特性を計算する_多重帰還型'!$D$68:$D$122</c:f>
              <c:numCache/>
            </c:numRef>
          </c:yVal>
          <c:smooth val="1"/>
        </c:ser>
        <c:ser>
          <c:idx val="1"/>
          <c:order val="1"/>
          <c:tx>
            <c:strRef>
              <c:f>'実測値を代入して特性を計算する_多重帰還型'!$E$67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'実測値を代入して特性を計算する_多重帰還型'!$C$68:$C$122</c:f>
              <c:numCache/>
            </c:numRef>
          </c:xVal>
          <c:yVal>
            <c:numRef>
              <c:f>'実測値を代入して特性を計算する_多重帰還型'!$E$68:$E$122</c:f>
              <c:numCache/>
            </c:numRef>
          </c:yVal>
          <c:smooth val="1"/>
        </c:ser>
        <c:ser>
          <c:idx val="2"/>
          <c:order val="2"/>
          <c:tx>
            <c:strRef>
              <c:f>'実測値を代入して特性を計算する_多重帰還型'!$F$67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'実測値を代入して特性を計算する_多重帰還型'!$C$68:$C$122</c:f>
              <c:numCache/>
            </c:numRef>
          </c:xVal>
          <c:yVal>
            <c:numRef>
              <c:f>'実測値を代入して特性を計算する_多重帰還型'!$F$68:$F$122</c:f>
              <c:numCache/>
            </c:numRef>
          </c:yVal>
          <c:smooth val="1"/>
        </c:ser>
        <c:ser>
          <c:idx val="3"/>
          <c:order val="3"/>
          <c:tx>
            <c:strRef>
              <c:f>'実測値を代入して特性を計算する_多重帰還型'!$G$67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'実測値を代入して特性を計算する_多重帰還型'!$C$68:$C$122</c:f>
              <c:numCache/>
            </c:numRef>
          </c:xVal>
          <c:yVal>
            <c:numRef>
              <c:f>'実測値を代入して特性を計算する_多重帰還型'!$G$68:$G$122</c:f>
              <c:numCache/>
            </c:numRef>
          </c:yVal>
          <c:smooth val="1"/>
        </c:ser>
        <c:axId val="50805897"/>
        <c:axId val="54599890"/>
      </c:scatterChart>
      <c:valAx>
        <c:axId val="50805897"/>
        <c:scaling>
          <c:logBase val="10"/>
          <c:orientation val="minMax"/>
          <c:max val="99999.99999999817"/>
          <c:min val="99.999999999998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99890"/>
        <c:crossesAt val="1"/>
        <c:crossBetween val="midCat"/>
        <c:dispUnits/>
        <c:majorUnit val="100"/>
      </c:valAx>
      <c:valAx>
        <c:axId val="54599890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05897"/>
        <c:crossesAt val="9.999999999999979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LPF  frequecny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'理論値_多重帰還型'!$D$67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'理論値_多重帰還型'!$C$68:$C$123</c:f>
              <c:numCache/>
            </c:numRef>
          </c:xVal>
          <c:yVal>
            <c:numRef>
              <c:f>'理論値_多重帰還型'!$D$68:$D$123</c:f>
              <c:numCache/>
            </c:numRef>
          </c:yVal>
          <c:smooth val="1"/>
        </c:ser>
        <c:ser>
          <c:idx val="1"/>
          <c:order val="1"/>
          <c:tx>
            <c:strRef>
              <c:f>'理論値_多重帰還型'!$E$67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'理論値_多重帰還型'!$C$68:$C$123</c:f>
              <c:numCache/>
            </c:numRef>
          </c:xVal>
          <c:yVal>
            <c:numRef>
              <c:f>'理論値_多重帰還型'!$E$68:$E$123</c:f>
              <c:numCache/>
            </c:numRef>
          </c:yVal>
          <c:smooth val="1"/>
        </c:ser>
        <c:ser>
          <c:idx val="2"/>
          <c:order val="2"/>
          <c:tx>
            <c:strRef>
              <c:f>'理論値_多重帰還型'!$F$67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'理論値_多重帰還型'!$C$68:$C$123</c:f>
              <c:numCache/>
            </c:numRef>
          </c:xVal>
          <c:yVal>
            <c:numRef>
              <c:f>'理論値_多重帰還型'!$F$68:$F$123</c:f>
              <c:numCache/>
            </c:numRef>
          </c:yVal>
          <c:smooth val="1"/>
        </c:ser>
        <c:ser>
          <c:idx val="3"/>
          <c:order val="3"/>
          <c:tx>
            <c:strRef>
              <c:f>'理論値_多重帰還型'!$G$67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'理論値_多重帰還型'!$C$68:$C$123</c:f>
              <c:numCache/>
            </c:numRef>
          </c:xVal>
          <c:yVal>
            <c:numRef>
              <c:f>'理論値_多重帰還型'!$G$68:$G$123</c:f>
              <c:numCache/>
            </c:numRef>
          </c:yVal>
          <c:smooth val="1"/>
        </c:ser>
        <c:axId val="21636963"/>
        <c:axId val="60514940"/>
      </c:scatterChart>
      <c:valAx>
        <c:axId val="21636963"/>
        <c:scaling>
          <c:logBase val="10"/>
          <c:orientation val="minMax"/>
          <c:max val="99999.99999999817"/>
          <c:min val="99.9999999999988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14940"/>
        <c:crossesAt val="1"/>
        <c:crossBetween val="midCat"/>
        <c:dispUnits/>
        <c:majorUnit val="100"/>
      </c:valAx>
      <c:valAx>
        <c:axId val="60514940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36963"/>
        <c:crossesAt val="9.999999999999979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LPF  frequecny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'実測値を代入して特性計算する_サレンキー型'!$D$65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'実測値を代入して特性計算する_サレンキー型'!$C$66:$C$121</c:f>
              <c:numCache/>
            </c:numRef>
          </c:xVal>
          <c:yVal>
            <c:numRef>
              <c:f>'実測値を代入して特性計算する_サレンキー型'!$D$66:$D$121</c:f>
              <c:numCache/>
            </c:numRef>
          </c:yVal>
          <c:smooth val="1"/>
        </c:ser>
        <c:ser>
          <c:idx val="1"/>
          <c:order val="1"/>
          <c:tx>
            <c:strRef>
              <c:f>'実測値を代入して特性計算する_サレンキー型'!$E$65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'実測値を代入して特性計算する_サレンキー型'!$C$66:$C$121</c:f>
              <c:numCache/>
            </c:numRef>
          </c:xVal>
          <c:yVal>
            <c:numRef>
              <c:f>'実測値を代入して特性計算する_サレンキー型'!$E$66:$E$121</c:f>
              <c:numCache/>
            </c:numRef>
          </c:yVal>
          <c:smooth val="1"/>
        </c:ser>
        <c:ser>
          <c:idx val="2"/>
          <c:order val="2"/>
          <c:tx>
            <c:strRef>
              <c:f>'実測値を代入して特性計算する_サレンキー型'!$F$65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'実測値を代入して特性計算する_サレンキー型'!$C$66:$C$121</c:f>
              <c:numCache/>
            </c:numRef>
          </c:xVal>
          <c:yVal>
            <c:numRef>
              <c:f>'実測値を代入して特性計算する_サレンキー型'!$F$66:$F$121</c:f>
              <c:numCache/>
            </c:numRef>
          </c:yVal>
          <c:smooth val="1"/>
        </c:ser>
        <c:ser>
          <c:idx val="3"/>
          <c:order val="3"/>
          <c:tx>
            <c:strRef>
              <c:f>'実測値を代入して特性計算する_サレンキー型'!$G$65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'実測値を代入して特性計算する_サレンキー型'!$C$66:$C$121</c:f>
              <c:numCache/>
            </c:numRef>
          </c:xVal>
          <c:yVal>
            <c:numRef>
              <c:f>'実測値を代入して特性計算する_サレンキー型'!$G$66:$G$121</c:f>
              <c:numCache/>
            </c:numRef>
          </c:yVal>
          <c:smooth val="1"/>
        </c:ser>
        <c:axId val="7763549"/>
        <c:axId val="2763078"/>
      </c:scatterChart>
      <c:valAx>
        <c:axId val="7763549"/>
        <c:scaling>
          <c:logBase val="10"/>
          <c:orientation val="minMax"/>
          <c:max val="99999.99999999817"/>
          <c:min val="99.9999999999988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3078"/>
        <c:crossesAt val="1"/>
        <c:crossBetween val="midCat"/>
        <c:dispUnits/>
        <c:majorUnit val="100"/>
      </c:valAx>
      <c:valAx>
        <c:axId val="2763078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63549"/>
        <c:crossesAt val="9.999999999999979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LPF  frequecny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'理論値_サレンキー型'!$D$65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'理論値_サレンキー型'!$C$66:$C$121</c:f>
              <c:numCache/>
            </c:numRef>
          </c:xVal>
          <c:yVal>
            <c:numRef>
              <c:f>'理論値_サレンキー型'!$D$66:$D$121</c:f>
              <c:numCache/>
            </c:numRef>
          </c:yVal>
          <c:smooth val="1"/>
        </c:ser>
        <c:ser>
          <c:idx val="1"/>
          <c:order val="1"/>
          <c:tx>
            <c:strRef>
              <c:f>'理論値_サレンキー型'!$E$65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'理論値_サレンキー型'!$C$66:$C$121</c:f>
              <c:numCache/>
            </c:numRef>
          </c:xVal>
          <c:yVal>
            <c:numRef>
              <c:f>'理論値_サレンキー型'!$E$66:$E$121</c:f>
              <c:numCache/>
            </c:numRef>
          </c:yVal>
          <c:smooth val="1"/>
        </c:ser>
        <c:ser>
          <c:idx val="2"/>
          <c:order val="2"/>
          <c:tx>
            <c:strRef>
              <c:f>'理論値_サレンキー型'!$F$65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'理論値_サレンキー型'!$C$66:$C$121</c:f>
              <c:numCache/>
            </c:numRef>
          </c:xVal>
          <c:yVal>
            <c:numRef>
              <c:f>'理論値_サレンキー型'!$F$66:$F$121</c:f>
              <c:numCache/>
            </c:numRef>
          </c:yVal>
          <c:smooth val="1"/>
        </c:ser>
        <c:ser>
          <c:idx val="3"/>
          <c:order val="3"/>
          <c:tx>
            <c:strRef>
              <c:f>'理論値_サレンキー型'!$G$65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'理論値_サレンキー型'!$C$66:$C$121</c:f>
              <c:numCache/>
            </c:numRef>
          </c:xVal>
          <c:yVal>
            <c:numRef>
              <c:f>'理論値_サレンキー型'!$G$66:$G$121</c:f>
              <c:numCache/>
            </c:numRef>
          </c:yVal>
          <c:smooth val="1"/>
        </c:ser>
        <c:axId val="24867703"/>
        <c:axId val="22482736"/>
      </c:scatterChart>
      <c:valAx>
        <c:axId val="24867703"/>
        <c:scaling>
          <c:logBase val="10"/>
          <c:orientation val="minMax"/>
          <c:max val="99999.99999999817"/>
          <c:min val="99.9999999999988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82736"/>
        <c:crossesAt val="1"/>
        <c:crossBetween val="midCat"/>
        <c:dispUnits/>
        <c:majorUnit val="100"/>
      </c:valAx>
      <c:valAx>
        <c:axId val="22482736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67703"/>
        <c:crossesAt val="9.999999999999979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95250</xdr:rowOff>
    </xdr:from>
    <xdr:to>
      <xdr:col>15</xdr:col>
      <xdr:colOff>666750</xdr:colOff>
      <xdr:row>63</xdr:row>
      <xdr:rowOff>57150</xdr:rowOff>
    </xdr:to>
    <xdr:graphicFrame>
      <xdr:nvGraphicFramePr>
        <xdr:cNvPr id="1" name="Chart 1"/>
        <xdr:cNvGraphicFramePr/>
      </xdr:nvGraphicFramePr>
      <xdr:xfrm>
        <a:off x="200025" y="5753100"/>
        <a:ext cx="163830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95250</xdr:rowOff>
    </xdr:from>
    <xdr:to>
      <xdr:col>15</xdr:col>
      <xdr:colOff>666750</xdr:colOff>
      <xdr:row>63</xdr:row>
      <xdr:rowOff>57150</xdr:rowOff>
    </xdr:to>
    <xdr:graphicFrame>
      <xdr:nvGraphicFramePr>
        <xdr:cNvPr id="1" name="Chart 1"/>
        <xdr:cNvGraphicFramePr/>
      </xdr:nvGraphicFramePr>
      <xdr:xfrm>
        <a:off x="200025" y="5753100"/>
        <a:ext cx="163830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31</xdr:row>
      <xdr:rowOff>95250</xdr:rowOff>
    </xdr:from>
    <xdr:to>
      <xdr:col>15</xdr:col>
      <xdr:colOff>666750</xdr:colOff>
      <xdr:row>61</xdr:row>
      <xdr:rowOff>57150</xdr:rowOff>
    </xdr:to>
    <xdr:graphicFrame>
      <xdr:nvGraphicFramePr>
        <xdr:cNvPr id="1" name="Chart 1"/>
        <xdr:cNvGraphicFramePr/>
      </xdr:nvGraphicFramePr>
      <xdr:xfrm>
        <a:off x="200025" y="5543550"/>
        <a:ext cx="166973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31</xdr:row>
      <xdr:rowOff>95250</xdr:rowOff>
    </xdr:from>
    <xdr:to>
      <xdr:col>15</xdr:col>
      <xdr:colOff>666750</xdr:colOff>
      <xdr:row>61</xdr:row>
      <xdr:rowOff>57150</xdr:rowOff>
    </xdr:to>
    <xdr:graphicFrame>
      <xdr:nvGraphicFramePr>
        <xdr:cNvPr id="1" name="Chart 1"/>
        <xdr:cNvGraphicFramePr/>
      </xdr:nvGraphicFramePr>
      <xdr:xfrm>
        <a:off x="200025" y="5410200"/>
        <a:ext cx="160686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5"/>
  <sheetViews>
    <sheetView workbookViewId="0" topLeftCell="A1">
      <selection activeCell="A2" sqref="A2"/>
    </sheetView>
  </sheetViews>
  <sheetFormatPr defaultColWidth="9.00390625" defaultRowHeight="13.5"/>
  <cols>
    <col min="1" max="1" width="11.75390625" style="0" customWidth="1"/>
    <col min="3" max="3" width="10.25390625" style="0" customWidth="1"/>
    <col min="4" max="4" width="18.00390625" style="0" customWidth="1"/>
    <col min="5" max="5" width="15.00390625" style="0" customWidth="1"/>
    <col min="6" max="6" width="16.625" style="0" customWidth="1"/>
    <col min="7" max="7" width="14.375" style="0" customWidth="1"/>
    <col min="9" max="9" width="16.00390625" style="0" customWidth="1"/>
    <col min="10" max="10" width="14.875" style="0" customWidth="1"/>
    <col min="11" max="11" width="17.00390625" style="0" customWidth="1"/>
    <col min="12" max="12" width="19.125" style="0" customWidth="1"/>
    <col min="13" max="13" width="18.375" style="0" customWidth="1"/>
    <col min="14" max="14" width="10.50390625" style="0" customWidth="1"/>
    <col min="17" max="17" width="14.875" style="0" customWidth="1"/>
    <col min="18" max="18" width="17.125" style="0" customWidth="1"/>
    <col min="19" max="19" width="20.875" style="0" customWidth="1"/>
    <col min="20" max="20" width="12.25390625" style="0" customWidth="1"/>
    <col min="21" max="21" width="14.375" style="0" customWidth="1"/>
    <col min="23" max="23" width="15.50390625" style="0" customWidth="1"/>
    <col min="24" max="24" width="16.625" style="0" customWidth="1"/>
    <col min="25" max="25" width="16.50390625" style="0" customWidth="1"/>
    <col min="29" max="29" width="15.375" style="0" customWidth="1"/>
    <col min="30" max="30" width="14.875" style="0" customWidth="1"/>
    <col min="31" max="31" width="17.375" style="0" customWidth="1"/>
  </cols>
  <sheetData>
    <row r="1" spans="1:3" ht="13.5">
      <c r="A1" t="s">
        <v>0</v>
      </c>
      <c r="B1" s="1"/>
      <c r="C1" s="1"/>
    </row>
    <row r="2" spans="2:3" ht="13.5">
      <c r="B2" s="2"/>
      <c r="C2" s="3" t="s">
        <v>1</v>
      </c>
    </row>
    <row r="3" spans="2:15" ht="13.5">
      <c r="B3" s="4"/>
      <c r="F3" s="5" t="s">
        <v>2</v>
      </c>
      <c r="J3" s="6"/>
      <c r="K3" s="6"/>
      <c r="L3" s="6"/>
      <c r="M3" s="6"/>
      <c r="N3" s="6"/>
      <c r="O3" s="6"/>
    </row>
    <row r="4" spans="2:15" ht="13.5">
      <c r="B4" s="7" t="s">
        <v>3</v>
      </c>
      <c r="C4" s="8"/>
      <c r="D4" s="9">
        <v>22000</v>
      </c>
      <c r="E4" s="10"/>
      <c r="F4" s="11"/>
      <c r="G4" s="12"/>
      <c r="H4" s="13"/>
      <c r="I4" s="6"/>
      <c r="J4" s="6"/>
      <c r="K4" s="14"/>
      <c r="L4" s="6"/>
      <c r="M4" s="14"/>
      <c r="N4" s="6"/>
      <c r="O4" s="6"/>
    </row>
    <row r="5" spans="2:15" ht="13.5">
      <c r="B5" s="15" t="s">
        <v>4</v>
      </c>
      <c r="C5" s="16"/>
      <c r="D5" s="17">
        <f>D4*2*PI()</f>
        <v>138230.07675795088</v>
      </c>
      <c r="E5" s="17"/>
      <c r="F5" s="18"/>
      <c r="G5" s="12"/>
      <c r="H5" s="13"/>
      <c r="I5" s="6"/>
      <c r="J5" s="6"/>
      <c r="K5" s="14"/>
      <c r="L5" s="6"/>
      <c r="M5" s="14"/>
      <c r="N5" s="6"/>
      <c r="O5" s="6"/>
    </row>
    <row r="6" spans="2:15" ht="13.5">
      <c r="B6" s="19" t="s">
        <v>5</v>
      </c>
      <c r="C6" s="20"/>
      <c r="D6" s="21"/>
      <c r="E6" s="21"/>
      <c r="F6" s="22"/>
      <c r="G6" s="12"/>
      <c r="H6" s="13"/>
      <c r="I6" s="6"/>
      <c r="J6" s="6"/>
      <c r="K6" s="14"/>
      <c r="L6" s="6"/>
      <c r="M6" s="14"/>
      <c r="N6" s="6"/>
      <c r="O6" s="6"/>
    </row>
    <row r="7" spans="2:15" ht="13.5">
      <c r="B7" s="19"/>
      <c r="C7" s="20"/>
      <c r="D7" s="21" t="s">
        <v>6</v>
      </c>
      <c r="E7" s="21" t="s">
        <v>7</v>
      </c>
      <c r="F7" s="22" t="s">
        <v>8</v>
      </c>
      <c r="G7" s="12"/>
      <c r="H7" s="13"/>
      <c r="I7" s="6"/>
      <c r="J7" s="6"/>
      <c r="K7" s="14"/>
      <c r="L7" s="6"/>
      <c r="M7" s="14"/>
      <c r="N7" s="6"/>
      <c r="O7" s="6"/>
    </row>
    <row r="8" spans="2:15" ht="13.5">
      <c r="B8" s="23" t="s">
        <v>9</v>
      </c>
      <c r="C8" s="24"/>
      <c r="D8" s="25">
        <f>D30</f>
        <v>99242.42424242424</v>
      </c>
      <c r="E8" s="25">
        <f>E30</f>
        <v>70238.09523809524</v>
      </c>
      <c r="F8" s="25">
        <f>F30</f>
        <v>25216.706067769894</v>
      </c>
      <c r="G8" s="26" t="s">
        <v>10</v>
      </c>
      <c r="H8" s="27"/>
      <c r="I8" s="28"/>
      <c r="J8" s="6"/>
      <c r="K8" s="29"/>
      <c r="L8" s="30"/>
      <c r="M8" s="29"/>
      <c r="N8" s="6"/>
      <c r="O8" s="6"/>
    </row>
    <row r="9" spans="2:15" ht="13.5">
      <c r="B9" s="31" t="s">
        <v>11</v>
      </c>
      <c r="C9" s="32"/>
      <c r="D9" s="33">
        <f>D31</f>
        <v>3787878787.8787875</v>
      </c>
      <c r="E9" s="33">
        <f>E31</f>
        <v>11904761904.761904</v>
      </c>
      <c r="F9" s="33">
        <f>F31</f>
        <v>19700551615.44523</v>
      </c>
      <c r="G9" s="34"/>
      <c r="H9" s="27"/>
      <c r="I9" s="28"/>
      <c r="J9" s="6"/>
      <c r="K9" s="35"/>
      <c r="L9" s="35"/>
      <c r="M9" s="35"/>
      <c r="N9" s="6"/>
      <c r="O9" s="6"/>
    </row>
    <row r="10" spans="1:17" ht="13.5">
      <c r="A10" s="36">
        <f>0.1284*1.045</f>
        <v>0.13417799999999996</v>
      </c>
      <c r="B10" s="37" t="s">
        <v>12</v>
      </c>
      <c r="C10" s="38"/>
      <c r="D10" s="39">
        <f>D9*D11</f>
        <v>3787878787.8787875</v>
      </c>
      <c r="E10" s="39">
        <f>E9*E11</f>
        <v>11904761904.761904</v>
      </c>
      <c r="F10" s="39">
        <f>F9*F11</f>
        <v>19700551615.44523</v>
      </c>
      <c r="G10" s="34"/>
      <c r="H10" s="27"/>
      <c r="I10" s="28"/>
      <c r="J10" s="6"/>
      <c r="K10" s="35"/>
      <c r="L10" s="35" t="s">
        <v>13</v>
      </c>
      <c r="M10" s="35" t="s">
        <v>13</v>
      </c>
      <c r="N10" s="6" t="s">
        <v>13</v>
      </c>
      <c r="O10" s="40" t="s">
        <v>13</v>
      </c>
      <c r="P10" s="40" t="s">
        <v>13</v>
      </c>
      <c r="Q10" s="40" t="s">
        <v>13</v>
      </c>
    </row>
    <row r="11" spans="1:17" ht="13.5">
      <c r="A11" s="36">
        <f>A10/0.1284</f>
        <v>1.045</v>
      </c>
      <c r="B11" s="41" t="s">
        <v>14</v>
      </c>
      <c r="C11" s="42"/>
      <c r="D11" s="43">
        <f>D26/D24</f>
        <v>1</v>
      </c>
      <c r="E11" s="43">
        <f>E26/E24</f>
        <v>1</v>
      </c>
      <c r="F11" s="43">
        <f>F26/F24</f>
        <v>1</v>
      </c>
      <c r="G11" s="26"/>
      <c r="H11" s="27"/>
      <c r="I11" s="28"/>
      <c r="J11" s="6"/>
      <c r="K11" s="35"/>
      <c r="L11" s="35" t="s">
        <v>15</v>
      </c>
      <c r="M11" s="35"/>
      <c r="N11" s="6" t="s">
        <v>16</v>
      </c>
      <c r="O11" s="6"/>
      <c r="Q11" t="s">
        <v>13</v>
      </c>
    </row>
    <row r="12" spans="1:17" ht="13.5">
      <c r="A12" s="6">
        <f>20*LOG10(A11)</f>
        <v>0.38232580894145557</v>
      </c>
      <c r="B12" s="44" t="s">
        <v>17</v>
      </c>
      <c r="C12" s="45"/>
      <c r="D12" s="46">
        <f>20*LOG10(D11)</f>
        <v>0</v>
      </c>
      <c r="E12" s="46">
        <f>20*LOG10(E11)</f>
        <v>0</v>
      </c>
      <c r="F12" s="47">
        <f>20*LOG10(F11)</f>
        <v>0</v>
      </c>
      <c r="G12" s="26"/>
      <c r="H12" s="27"/>
      <c r="I12" s="28"/>
      <c r="J12" s="6"/>
      <c r="K12" s="35" t="s">
        <v>18</v>
      </c>
      <c r="L12" s="30" t="s">
        <v>13</v>
      </c>
      <c r="M12" s="48" t="s">
        <v>19</v>
      </c>
      <c r="N12" s="6" t="s">
        <v>13</v>
      </c>
      <c r="O12" s="6" t="s">
        <v>20</v>
      </c>
      <c r="P12" t="s">
        <v>21</v>
      </c>
      <c r="Q12" t="s">
        <v>13</v>
      </c>
    </row>
    <row r="13" spans="1:15" ht="13.5">
      <c r="A13" s="6"/>
      <c r="B13" s="49"/>
      <c r="C13" s="50"/>
      <c r="D13" s="51" t="s">
        <v>22</v>
      </c>
      <c r="E13" s="51" t="s">
        <v>23</v>
      </c>
      <c r="F13" s="52" t="s">
        <v>24</v>
      </c>
      <c r="G13" s="26"/>
      <c r="H13" s="27"/>
      <c r="I13" s="28"/>
      <c r="J13" s="6"/>
      <c r="K13" s="35"/>
      <c r="L13" s="30" t="s">
        <v>25</v>
      </c>
      <c r="M13" s="48"/>
      <c r="N13" s="6"/>
      <c r="O13" s="6"/>
    </row>
    <row r="14" spans="1:15" ht="13.5">
      <c r="A14" s="6"/>
      <c r="B14" s="53" t="s">
        <v>26</v>
      </c>
      <c r="C14" s="54"/>
      <c r="D14" s="55">
        <v>1E-08</v>
      </c>
      <c r="E14" s="55">
        <v>1E-08</v>
      </c>
      <c r="F14" s="55">
        <v>4.7000000000000004E-08</v>
      </c>
      <c r="G14" s="26"/>
      <c r="H14" s="27"/>
      <c r="I14" s="28"/>
      <c r="J14" s="6"/>
      <c r="K14" s="35"/>
      <c r="L14" s="30" t="s">
        <v>27</v>
      </c>
      <c r="M14" s="48"/>
      <c r="N14" s="27"/>
      <c r="O14" s="6"/>
    </row>
    <row r="15" spans="1:15" ht="13.5">
      <c r="A15" s="6"/>
      <c r="B15" s="53"/>
      <c r="C15" s="54"/>
      <c r="D15" s="56" t="s">
        <v>28</v>
      </c>
      <c r="E15" s="56" t="s">
        <v>29</v>
      </c>
      <c r="F15" s="57" t="s">
        <v>30</v>
      </c>
      <c r="G15" s="26"/>
      <c r="H15" s="27"/>
      <c r="I15" s="28"/>
      <c r="J15" s="6"/>
      <c r="K15" s="35"/>
      <c r="L15" s="30"/>
      <c r="M15" s="48"/>
      <c r="N15" s="6"/>
      <c r="O15" s="6"/>
    </row>
    <row r="16" spans="1:15" ht="13.5">
      <c r="A16" s="6"/>
      <c r="B16" s="58" t="s">
        <v>31</v>
      </c>
      <c r="C16" s="59"/>
      <c r="D16" s="60">
        <v>1E-09</v>
      </c>
      <c r="E16" s="61">
        <v>1E-10</v>
      </c>
      <c r="F16" s="61">
        <v>1E-10</v>
      </c>
      <c r="G16" s="26"/>
      <c r="H16" s="27"/>
      <c r="I16" s="28"/>
      <c r="J16" s="6"/>
      <c r="K16" s="35"/>
      <c r="L16" s="30"/>
      <c r="M16" s="48"/>
      <c r="N16" s="6" t="s">
        <v>27</v>
      </c>
      <c r="O16" s="6" t="s">
        <v>32</v>
      </c>
    </row>
    <row r="17" spans="1:15" ht="13.5">
      <c r="A17" s="6"/>
      <c r="B17" s="49"/>
      <c r="C17" s="50"/>
      <c r="D17" s="62"/>
      <c r="E17" s="62"/>
      <c r="F17" s="63"/>
      <c r="G17" s="26"/>
      <c r="H17" s="27"/>
      <c r="I17" s="28"/>
      <c r="J17" s="6"/>
      <c r="K17" s="35"/>
      <c r="L17" s="30"/>
      <c r="M17" s="48"/>
      <c r="N17" s="6"/>
      <c r="O17" s="6"/>
    </row>
    <row r="18" spans="1:13" ht="13.5">
      <c r="A18" s="64"/>
      <c r="B18" s="58"/>
      <c r="C18" s="65"/>
      <c r="D18" s="66"/>
      <c r="E18" s="66"/>
      <c r="F18" s="67"/>
      <c r="G18" s="26"/>
      <c r="H18" s="27"/>
      <c r="I18" s="68"/>
      <c r="J18" s="6"/>
      <c r="K18" s="6"/>
      <c r="L18" s="6"/>
      <c r="M18" s="14"/>
    </row>
    <row r="19" spans="2:13" ht="13.5">
      <c r="B19" s="69" t="s">
        <v>33</v>
      </c>
      <c r="C19" s="70"/>
      <c r="D19" s="71">
        <f>D8/(2*D9*D16)</f>
        <v>13100</v>
      </c>
      <c r="E19" s="71">
        <f>E8/(2*E9*E16)</f>
        <v>29500</v>
      </c>
      <c r="F19" s="71">
        <f>F8/(2*F9*F16)</f>
        <v>6400</v>
      </c>
      <c r="G19" s="12"/>
      <c r="H19" s="27"/>
      <c r="I19" s="72"/>
      <c r="J19" s="6"/>
      <c r="K19" s="6"/>
      <c r="L19" s="6"/>
      <c r="M19" s="14"/>
    </row>
    <row r="20" spans="2:13" ht="13.5">
      <c r="B20" s="73" t="s">
        <v>34</v>
      </c>
      <c r="C20" s="74"/>
      <c r="D20" s="75">
        <f>D19*D19</f>
        <v>171610000</v>
      </c>
      <c r="E20" s="75">
        <f>E19*E19</f>
        <v>870250000</v>
      </c>
      <c r="F20" s="75">
        <f>F19*F19</f>
        <v>40960000</v>
      </c>
      <c r="G20" s="12"/>
      <c r="H20" s="27"/>
      <c r="I20" s="72"/>
      <c r="J20" s="6"/>
      <c r="K20" s="6"/>
      <c r="L20" s="6"/>
      <c r="M20" s="14"/>
    </row>
    <row r="21" spans="2:13" ht="13.5">
      <c r="B21" s="53" t="s">
        <v>35</v>
      </c>
      <c r="C21" s="54"/>
      <c r="D21" s="76">
        <f>(1+D11)/(D9*D14*D16)</f>
        <v>52800000.00000001</v>
      </c>
      <c r="E21" s="76">
        <f>(1+E11)/(E9*E14*E16)</f>
        <v>168000000.00000003</v>
      </c>
      <c r="F21" s="76">
        <f>(1+F11)/(F9*F14*F16)</f>
        <v>21600000</v>
      </c>
      <c r="G21" s="26"/>
      <c r="H21" s="27"/>
      <c r="I21" s="72"/>
      <c r="J21" s="6"/>
      <c r="K21" s="6"/>
      <c r="L21" s="6"/>
      <c r="M21" s="14"/>
    </row>
    <row r="22" spans="2:13" ht="13.5">
      <c r="B22" s="58" t="s">
        <v>36</v>
      </c>
      <c r="C22" s="59"/>
      <c r="D22" s="77">
        <f>SQRT(D20-D21)</f>
        <v>10900</v>
      </c>
      <c r="E22" s="77">
        <f>SQRT(E20-E21)</f>
        <v>26500</v>
      </c>
      <c r="F22" s="77">
        <f>SQRT(F20-F21)</f>
        <v>4400</v>
      </c>
      <c r="G22" s="26"/>
      <c r="H22" s="27"/>
      <c r="I22" s="6"/>
      <c r="J22" s="6"/>
      <c r="K22" s="6"/>
      <c r="L22" s="6"/>
      <c r="M22" s="14"/>
    </row>
    <row r="23" spans="2:15" ht="13.5">
      <c r="B23" s="49"/>
      <c r="C23" s="50"/>
      <c r="D23" s="78" t="s">
        <v>37</v>
      </c>
      <c r="E23" s="78" t="s">
        <v>38</v>
      </c>
      <c r="F23" s="78" t="s">
        <v>39</v>
      </c>
      <c r="G23" s="26"/>
      <c r="H23" s="27"/>
      <c r="I23" s="6"/>
      <c r="J23" s="6"/>
      <c r="K23" s="6"/>
      <c r="L23" s="6"/>
      <c r="M23" s="14"/>
      <c r="N23" s="6"/>
      <c r="O23" s="6"/>
    </row>
    <row r="24" spans="2:15" ht="13.5">
      <c r="B24" s="41" t="s">
        <v>40</v>
      </c>
      <c r="C24" s="42"/>
      <c r="D24" s="79">
        <v>2200</v>
      </c>
      <c r="E24" s="79">
        <v>3000</v>
      </c>
      <c r="F24" s="79">
        <v>2000</v>
      </c>
      <c r="G24" s="12"/>
      <c r="H24" s="13"/>
      <c r="I24" s="6"/>
      <c r="J24" s="6"/>
      <c r="K24" s="6"/>
      <c r="L24" s="6"/>
      <c r="M24" s="14"/>
      <c r="N24" s="6"/>
      <c r="O24" s="6"/>
    </row>
    <row r="25" spans="2:15" ht="13.5">
      <c r="B25" s="41"/>
      <c r="C25" s="42"/>
      <c r="D25" s="80" t="s">
        <v>41</v>
      </c>
      <c r="E25" s="80" t="s">
        <v>42</v>
      </c>
      <c r="F25" s="80" t="s">
        <v>43</v>
      </c>
      <c r="G25" s="12"/>
      <c r="H25" s="13"/>
      <c r="I25" s="6"/>
      <c r="J25" s="6"/>
      <c r="K25" s="6"/>
      <c r="L25" s="6"/>
      <c r="M25" s="14"/>
      <c r="N25" s="6"/>
      <c r="O25" s="6"/>
    </row>
    <row r="26" spans="2:15" ht="13.5">
      <c r="B26" s="41" t="s">
        <v>44</v>
      </c>
      <c r="C26" s="42"/>
      <c r="D26" s="81">
        <v>2200</v>
      </c>
      <c r="E26" s="81">
        <v>3000</v>
      </c>
      <c r="F26" s="81">
        <v>2000</v>
      </c>
      <c r="G26" s="12"/>
      <c r="H26" s="13"/>
      <c r="I26" s="6"/>
      <c r="J26" s="6"/>
      <c r="K26" s="6"/>
      <c r="L26" s="6"/>
      <c r="M26" s="14"/>
      <c r="N26" s="6"/>
      <c r="O26" s="6"/>
    </row>
    <row r="27" spans="2:15" ht="13.5">
      <c r="B27" s="41"/>
      <c r="C27" s="42"/>
      <c r="D27" s="80" t="s">
        <v>45</v>
      </c>
      <c r="E27" s="80" t="s">
        <v>46</v>
      </c>
      <c r="F27" s="80" t="s">
        <v>47</v>
      </c>
      <c r="G27" s="12"/>
      <c r="H27" s="13"/>
      <c r="I27" s="6"/>
      <c r="J27" s="6"/>
      <c r="K27" s="6"/>
      <c r="L27" s="6"/>
      <c r="M27" s="14"/>
      <c r="N27" s="6"/>
      <c r="O27" s="6"/>
    </row>
    <row r="28" spans="2:15" ht="13.5">
      <c r="B28" s="19" t="s">
        <v>48</v>
      </c>
      <c r="C28" s="20"/>
      <c r="D28" s="82">
        <v>12000</v>
      </c>
      <c r="E28" s="82">
        <v>28000</v>
      </c>
      <c r="F28" s="82">
        <v>5400</v>
      </c>
      <c r="G28" s="12"/>
      <c r="H28" s="13"/>
      <c r="I28" s="6"/>
      <c r="J28" s="6"/>
      <c r="K28" s="6"/>
      <c r="L28" s="6"/>
      <c r="M28" s="14"/>
      <c r="N28" s="6"/>
      <c r="O28" s="6"/>
    </row>
    <row r="29" spans="2:15" ht="13.5">
      <c r="B29" s="83"/>
      <c r="C29" s="84"/>
      <c r="D29" s="85"/>
      <c r="E29" s="85"/>
      <c r="F29" s="85"/>
      <c r="G29" s="12"/>
      <c r="H29" s="13"/>
      <c r="I29" s="6"/>
      <c r="J29" s="6"/>
      <c r="K29" s="6"/>
      <c r="L29" s="6"/>
      <c r="M29" s="14"/>
      <c r="N29" s="6"/>
      <c r="O29" s="6"/>
    </row>
    <row r="30" spans="2:15" ht="13.5">
      <c r="B30" s="15" t="s">
        <v>49</v>
      </c>
      <c r="C30" s="16"/>
      <c r="D30" s="17">
        <f>(1/D14)*((1/D24)+(1/D26)+(1/D28))</f>
        <v>99242.42424242424</v>
      </c>
      <c r="E30" s="17">
        <f>(1/E14)*((1/E24)+(1/E26)+(1/E28))</f>
        <v>70238.09523809524</v>
      </c>
      <c r="F30" s="17">
        <f>(1/F14)*((1/F24)+(1/F26)+(1/F28))</f>
        <v>25216.706067769894</v>
      </c>
      <c r="G30" s="12"/>
      <c r="H30" s="13"/>
      <c r="I30" s="6"/>
      <c r="J30" s="6"/>
      <c r="K30" s="6"/>
      <c r="L30" s="6"/>
      <c r="M30" s="6"/>
      <c r="N30" s="6"/>
      <c r="O30" s="6"/>
    </row>
    <row r="31" spans="2:9" ht="13.5">
      <c r="B31" s="15" t="s">
        <v>50</v>
      </c>
      <c r="C31" s="16"/>
      <c r="D31" s="17">
        <f>1/(D14*D16*D26*D28)</f>
        <v>3787878787.8787875</v>
      </c>
      <c r="E31" s="17">
        <f>1/(E14*E16*E26*E28)</f>
        <v>11904761904.761904</v>
      </c>
      <c r="F31" s="17">
        <f>1/(F14*F16*F26*F28)</f>
        <v>19700551615.44523</v>
      </c>
      <c r="G31" s="12"/>
      <c r="H31" s="13"/>
      <c r="I31" s="6"/>
    </row>
    <row r="32" spans="2:9" ht="13.5">
      <c r="B32" s="86"/>
      <c r="C32" s="87"/>
      <c r="D32" s="88"/>
      <c r="E32" s="88"/>
      <c r="F32" s="89"/>
      <c r="G32" s="12"/>
      <c r="H32" s="6"/>
      <c r="I32" s="6"/>
    </row>
    <row r="65" ht="13.5">
      <c r="J65" t="s">
        <v>51</v>
      </c>
    </row>
    <row r="66" spans="11:31" ht="13.5">
      <c r="K66" t="s">
        <v>52</v>
      </c>
      <c r="M66" t="s">
        <v>53</v>
      </c>
      <c r="Q66" t="s">
        <v>52</v>
      </c>
      <c r="S66" t="s">
        <v>53</v>
      </c>
      <c r="W66" t="s">
        <v>52</v>
      </c>
      <c r="Y66" t="s">
        <v>53</v>
      </c>
      <c r="AC66" t="s">
        <v>52</v>
      </c>
      <c r="AE66" t="s">
        <v>53</v>
      </c>
    </row>
    <row r="67" spans="2:33" ht="13.5">
      <c r="B67" s="17" t="s">
        <v>54</v>
      </c>
      <c r="C67" s="17" t="s">
        <v>55</v>
      </c>
      <c r="D67" s="17" t="s">
        <v>56</v>
      </c>
      <c r="E67" s="17" t="s">
        <v>57</v>
      </c>
      <c r="F67" s="17" t="s">
        <v>58</v>
      </c>
      <c r="G67" s="17" t="s">
        <v>59</v>
      </c>
      <c r="I67" t="s">
        <v>60</v>
      </c>
      <c r="J67" t="s">
        <v>60</v>
      </c>
      <c r="K67" t="s">
        <v>61</v>
      </c>
      <c r="L67" t="s">
        <v>62</v>
      </c>
      <c r="M67" t="s">
        <v>61</v>
      </c>
      <c r="N67" t="s">
        <v>62</v>
      </c>
      <c r="O67" s="90" t="s">
        <v>63</v>
      </c>
      <c r="Q67" t="s">
        <v>61</v>
      </c>
      <c r="R67" t="s">
        <v>62</v>
      </c>
      <c r="S67" t="s">
        <v>61</v>
      </c>
      <c r="T67" t="s">
        <v>62</v>
      </c>
      <c r="U67" s="90" t="s">
        <v>63</v>
      </c>
      <c r="W67" t="s">
        <v>61</v>
      </c>
      <c r="X67" t="s">
        <v>62</v>
      </c>
      <c r="Y67" t="s">
        <v>61</v>
      </c>
      <c r="Z67" t="s">
        <v>62</v>
      </c>
      <c r="AA67" s="90" t="s">
        <v>63</v>
      </c>
      <c r="AC67" t="s">
        <v>61</v>
      </c>
      <c r="AD67" t="s">
        <v>62</v>
      </c>
      <c r="AE67" t="s">
        <v>61</v>
      </c>
      <c r="AF67" t="s">
        <v>62</v>
      </c>
      <c r="AG67" s="90" t="s">
        <v>63</v>
      </c>
    </row>
    <row r="68" spans="2:33" ht="13.5">
      <c r="B68" s="17">
        <v>0.01</v>
      </c>
      <c r="C68" s="17">
        <f>J68/2/PI()</f>
        <v>220</v>
      </c>
      <c r="D68" s="17">
        <f>O68</f>
        <v>-0.001315689283175291</v>
      </c>
      <c r="E68" s="17">
        <f>U68</f>
        <v>0.0011052800400657746</v>
      </c>
      <c r="F68" s="17">
        <f>AA68</f>
        <v>0.0008288862528765977</v>
      </c>
      <c r="G68" s="17">
        <f>AG68</f>
        <v>0.0006184770097687505</v>
      </c>
      <c r="I68" s="36">
        <f>B68*2*PI()</f>
        <v>0.06283185307179587</v>
      </c>
      <c r="J68" s="36">
        <f>I68*$D$4</f>
        <v>1382.300767579509</v>
      </c>
      <c r="K68" s="36">
        <f>-1*J68*J68+$D$9</f>
        <v>3785968032.466737</v>
      </c>
      <c r="L68" s="36">
        <f>J68*$D$8</f>
        <v>137182879.2067543</v>
      </c>
      <c r="M68" s="36">
        <f>$D$10</f>
        <v>3787878787.8787875</v>
      </c>
      <c r="N68">
        <v>0</v>
      </c>
      <c r="O68" s="36">
        <f>20*LOG10(SQRT((M68*M68+N68*N68)/(K68*K68+L68*L68)))</f>
        <v>-0.001315689283175291</v>
      </c>
      <c r="Q68" s="36">
        <f>-1*J68*J68+$E$9</f>
        <v>11902851149.349854</v>
      </c>
      <c r="R68" s="36">
        <f>J68*$E$8</f>
        <v>97090172.9609417</v>
      </c>
      <c r="S68" s="36">
        <f>$E$10</f>
        <v>11904761904.761904</v>
      </c>
      <c r="T68">
        <v>0</v>
      </c>
      <c r="U68" s="36">
        <f>20*LOG10(SQRT((S68*S68+T68*T68)/(Q68*Q68+R68*R68)))</f>
        <v>0.0011052800400657746</v>
      </c>
      <c r="W68" s="36">
        <f>-1*J68*J68+$F$9</f>
        <v>19698640860.033176</v>
      </c>
      <c r="X68" s="36">
        <f>J68*$F$8</f>
        <v>34857072.15330519</v>
      </c>
      <c r="Y68" s="36">
        <f>$F$10</f>
        <v>19700551615.44523</v>
      </c>
      <c r="Z68">
        <v>0</v>
      </c>
      <c r="AA68" s="36">
        <f>20*LOG10(SQRT((Y68*Y68+Z68*Z68)/(W68*W68+X68*X68)))</f>
        <v>0.0008288862528765977</v>
      </c>
      <c r="AC68" s="36">
        <f>K68*Q68*W68-L68*R68*W68-K68*R68*X68-Q68*L68*X68</f>
        <v>8.873637886151595E+29</v>
      </c>
      <c r="AD68" s="36">
        <f>K68*W68*R68+Q68*W68*L68+K68*Q68*X68-L68*R68*X68</f>
        <v>4.097642880660516E+28</v>
      </c>
      <c r="AE68" s="36">
        <f>M68*S68*Y68</f>
        <v>8.88372637781621E+29</v>
      </c>
      <c r="AF68">
        <v>0</v>
      </c>
      <c r="AG68" s="36">
        <f>20*LOG10(SQRT((AE68*AE68+AF68*AF68)/(AC68*AC68+AD68*AD68)))</f>
        <v>0.0006184770097687505</v>
      </c>
    </row>
    <row r="69" spans="2:33" ht="13.5">
      <c r="B69" s="17">
        <v>0.05</v>
      </c>
      <c r="C69" s="17">
        <f>J69/2/PI()</f>
        <v>1100</v>
      </c>
      <c r="D69" s="17">
        <f>O69</f>
        <v>-0.03343127110069258</v>
      </c>
      <c r="E69" s="17">
        <f>U69</f>
        <v>0.027649184260190775</v>
      </c>
      <c r="F69" s="17">
        <f>AA69</f>
        <v>0.02074513467347513</v>
      </c>
      <c r="G69" s="17">
        <f>AG69</f>
        <v>0.014963047832976993</v>
      </c>
      <c r="I69" s="36">
        <f>B69*2*PI()</f>
        <v>0.3141592653589793</v>
      </c>
      <c r="J69" s="36">
        <f>I69*$D$4</f>
        <v>6911.503837897545</v>
      </c>
      <c r="K69" s="36">
        <f>-1*J69*J69+$D$9</f>
        <v>3740109902.577515</v>
      </c>
      <c r="L69" s="36">
        <f>J69*$D$8</f>
        <v>685914396.0337715</v>
      </c>
      <c r="M69" s="36">
        <f>$D$10</f>
        <v>3787878787.8787875</v>
      </c>
      <c r="N69">
        <v>0</v>
      </c>
      <c r="O69" s="36">
        <f>20*LOG10(SQRT((M69*M69+N69*N69)/(K69*K69+L69*L69)))</f>
        <v>-0.03343127110069258</v>
      </c>
      <c r="Q69" s="36">
        <f>-1*J69*J69+$E$9</f>
        <v>11856993019.46063</v>
      </c>
      <c r="R69" s="36">
        <f>J69*$E$8</f>
        <v>485450864.80470854</v>
      </c>
      <c r="S69" s="36">
        <f>$E$10</f>
        <v>11904761904.761904</v>
      </c>
      <c r="T69">
        <v>0</v>
      </c>
      <c r="U69" s="36">
        <f>20*LOG10(SQRT((S69*S69+T69*T69)/(Q69*Q69+R69*R69)))</f>
        <v>0.027649184260190775</v>
      </c>
      <c r="W69" s="36">
        <f>-1*J69*J69+$F$9</f>
        <v>19652782730.143955</v>
      </c>
      <c r="X69" s="36">
        <f>J69*$F$8</f>
        <v>174285360.76652592</v>
      </c>
      <c r="Y69" s="36">
        <f>$F$10</f>
        <v>19700551615.44523</v>
      </c>
      <c r="Z69">
        <v>0</v>
      </c>
      <c r="AA69" s="36">
        <f>20*LOG10(SQRT((Y69*Y69+Z69*Z69)/(W69*W69+X69*X69)))</f>
        <v>0.02074513467347513</v>
      </c>
      <c r="AC69" s="36">
        <f>K69*Q69*W69-L69*R69*W69-K69*R69*X69-Q69*L69*X69</f>
        <v>8.632534635840871E+29</v>
      </c>
      <c r="AD69" s="36">
        <f>K69*W69*R69+Q69*W69*L69+K69*Q69*X69-L69*R69*X69</f>
        <v>2.03187042385147E+29</v>
      </c>
      <c r="AE69" s="36">
        <f>M69*S69*Y69</f>
        <v>8.88372637781621E+29</v>
      </c>
      <c r="AF69">
        <v>0</v>
      </c>
      <c r="AG69" s="36">
        <f>20*LOG10(SQRT((AE69*AE69+AF69*AF69)/(AC69*AC69+AD69*AD69)))</f>
        <v>0.014963047832976993</v>
      </c>
    </row>
    <row r="70" spans="2:33" ht="13.5">
      <c r="B70" s="17">
        <v>0.1</v>
      </c>
      <c r="C70" s="17">
        <f>J70/2/PI()</f>
        <v>2200</v>
      </c>
      <c r="D70" s="17">
        <f>O70</f>
        <v>-0.14024050576573774</v>
      </c>
      <c r="E70" s="17">
        <f>U70</f>
        <v>0.11080798489035928</v>
      </c>
      <c r="F70" s="17">
        <f>AA70</f>
        <v>0.08326946432169928</v>
      </c>
      <c r="G70" s="17">
        <f>AG70</f>
        <v>0.053836943446321894</v>
      </c>
      <c r="I70" s="36">
        <f>B70*2*PI()</f>
        <v>0.6283185307179586</v>
      </c>
      <c r="J70" s="36">
        <f>I70*$D$4</f>
        <v>13823.00767579509</v>
      </c>
      <c r="K70" s="36">
        <f>-1*J70*J70+$D$9</f>
        <v>3596803246.6736975</v>
      </c>
      <c r="L70" s="36">
        <f>J70*$D$8</f>
        <v>1371828792.067543</v>
      </c>
      <c r="M70" s="36">
        <f>$D$10</f>
        <v>3787878787.8787875</v>
      </c>
      <c r="N70">
        <v>0</v>
      </c>
      <c r="O70" s="36">
        <f>20*LOG10(SQRT((M70*M70+N70*N70)/(K70*K70+L70*L70)))</f>
        <v>-0.14024050576573774</v>
      </c>
      <c r="Q70" s="36">
        <f>-1*J70*J70+$E$9</f>
        <v>11713686363.556814</v>
      </c>
      <c r="R70" s="36">
        <f>J70*$E$8</f>
        <v>970901729.6094171</v>
      </c>
      <c r="S70" s="36">
        <f>$E$10</f>
        <v>11904761904.761904</v>
      </c>
      <c r="T70">
        <v>0</v>
      </c>
      <c r="U70" s="36">
        <f>20*LOG10(SQRT((S70*S70+T70*T70)/(Q70*Q70+R70*R70)))</f>
        <v>0.11080798489035928</v>
      </c>
      <c r="W70" s="36">
        <f>-1*J70*J70+$F$9</f>
        <v>19509476074.24014</v>
      </c>
      <c r="X70" s="36">
        <f>J70*$F$8</f>
        <v>348570721.53305185</v>
      </c>
      <c r="Y70" s="36">
        <f>$F$10</f>
        <v>19700551615.44523</v>
      </c>
      <c r="Z70">
        <v>0</v>
      </c>
      <c r="AA70" s="36">
        <f>20*LOG10(SQRT((Y70*Y70+Z70*Z70)/(W70*W70+X70*X70)))</f>
        <v>0.08326946432169928</v>
      </c>
      <c r="AC70" s="36">
        <f>K70*Q70*W70-L70*R70*W70-K70*R70*X70-Q70*L70*X70</f>
        <v>7.89166448256235E+29</v>
      </c>
      <c r="AD70" s="36">
        <f>K70*W70*R70+Q70*W70*L70+K70*Q70*X70-L70*R70*X70</f>
        <v>3.9585265680690954E+29</v>
      </c>
      <c r="AE70" s="36">
        <f>M70*S70*Y70</f>
        <v>8.88372637781621E+29</v>
      </c>
      <c r="AF70">
        <v>0</v>
      </c>
      <c r="AG70" s="36">
        <f>20*LOG10(SQRT((AE70*AE70+AF70*AF70)/(AC70*AC70+AD70*AD70)))</f>
        <v>0.053836943446321894</v>
      </c>
    </row>
    <row r="71" spans="2:33" ht="13.5">
      <c r="B71" s="17">
        <v>0.2</v>
      </c>
      <c r="C71" s="17">
        <f>J71/2/PI()</f>
        <v>4400</v>
      </c>
      <c r="D71" s="17">
        <f>O71</f>
        <v>-0.6513492220222</v>
      </c>
      <c r="E71" s="17">
        <f>U71</f>
        <v>0.4463729277509077</v>
      </c>
      <c r="F71" s="17">
        <f>AA71</f>
        <v>0.33780615403995773</v>
      </c>
      <c r="G71" s="17">
        <f>AG71</f>
        <v>0.13282985976866885</v>
      </c>
      <c r="I71" s="36">
        <f>B71*2*PI()</f>
        <v>1.2566370614359172</v>
      </c>
      <c r="J71" s="36">
        <f>I71*$D$4</f>
        <v>27646.01535159018</v>
      </c>
      <c r="K71" s="36">
        <f>-1*J71*J71+$D$9</f>
        <v>3023576623.058428</v>
      </c>
      <c r="L71" s="36">
        <f>J71*$D$8</f>
        <v>2743657584.135086</v>
      </c>
      <c r="M71" s="36">
        <f>$D$10</f>
        <v>3787878787.8787875</v>
      </c>
      <c r="N71">
        <v>0</v>
      </c>
      <c r="O71" s="36">
        <f>20*LOG10(SQRT((M71*M71+N71*N71)/(K71*K71+L71*L71)))</f>
        <v>-0.6513492220222</v>
      </c>
      <c r="Q71" s="36">
        <f>-1*J71*J71+$E$9</f>
        <v>11140459739.941544</v>
      </c>
      <c r="R71" s="36">
        <f>J71*$E$8</f>
        <v>1941803459.2188342</v>
      </c>
      <c r="S71" s="36">
        <f>$E$10</f>
        <v>11904761904.761904</v>
      </c>
      <c r="T71">
        <v>0</v>
      </c>
      <c r="U71" s="36">
        <f>20*LOG10(SQRT((S71*S71+T71*T71)/(Q71*Q71+R71*R71)))</f>
        <v>0.4463729277509077</v>
      </c>
      <c r="W71" s="36">
        <f>-1*J71*J71+$F$9</f>
        <v>18936249450.62487</v>
      </c>
      <c r="X71" s="36">
        <f>J71*$F$8</f>
        <v>697141443.0661037</v>
      </c>
      <c r="Y71" s="36">
        <f>$F$10</f>
        <v>19700551615.44523</v>
      </c>
      <c r="Z71">
        <v>0</v>
      </c>
      <c r="AA71" s="36">
        <f>20*LOG10(SQRT((Y71*Y71+Z71*Z71)/(W71*W71+X71*X71)))</f>
        <v>0.33780615403995773</v>
      </c>
      <c r="AC71" s="36">
        <f>K71*Q71*W71-L71*R71*W71-K71*R71*X71-Q71*L71*X71</f>
        <v>5.115620695383634E+29</v>
      </c>
      <c r="AD71" s="36">
        <f>K71*W71*R71+Q71*W71*L71+K71*Q71*X71-L71*R71*X71</f>
        <v>7.097447182660754E+29</v>
      </c>
      <c r="AE71" s="36">
        <f>M71*S71*Y71</f>
        <v>8.88372637781621E+29</v>
      </c>
      <c r="AF71">
        <v>0</v>
      </c>
      <c r="AG71" s="36">
        <f>20*LOG10(SQRT((AE71*AE71+AF71*AF71)/(AC71*AC71+AD71*AD71)))</f>
        <v>0.13282985976866885</v>
      </c>
    </row>
    <row r="72" spans="2:33" ht="13.5">
      <c r="B72" s="17">
        <v>0.3</v>
      </c>
      <c r="C72" s="17">
        <f>J72/2/PI()</f>
        <v>6600.000000000001</v>
      </c>
      <c r="D72" s="17">
        <f>O72</f>
        <v>-1.6984423408508005</v>
      </c>
      <c r="E72" s="17">
        <f>U72</f>
        <v>1.0137214048042191</v>
      </c>
      <c r="F72" s="17">
        <f>AA72</f>
        <v>0.7786888226630185</v>
      </c>
      <c r="G72" s="17">
        <f>AG72</f>
        <v>0.09396788661644119</v>
      </c>
      <c r="I72" s="36">
        <f>B72*2*PI()</f>
        <v>1.8849555921538759</v>
      </c>
      <c r="J72" s="36">
        <f>I72*$D$4</f>
        <v>41469.02302738527</v>
      </c>
      <c r="K72" s="36">
        <f>-1*J72*J72+$D$9</f>
        <v>2068198917.0329776</v>
      </c>
      <c r="L72" s="36">
        <f>J72*$D$8</f>
        <v>4115486376.202629</v>
      </c>
      <c r="M72" s="36">
        <f>$D$10</f>
        <v>3787878787.8787875</v>
      </c>
      <c r="N72">
        <v>0</v>
      </c>
      <c r="O72" s="36">
        <f>20*LOG10(SQRT((M72*M72+N72*N72)/(K72*K72+L72*L72)))</f>
        <v>-1.6984423408508005</v>
      </c>
      <c r="Q72" s="36">
        <f>-1*J72*J72+$E$9</f>
        <v>10185082033.916094</v>
      </c>
      <c r="R72" s="36">
        <f>J72*$E$8</f>
        <v>2912705188.8282514</v>
      </c>
      <c r="S72" s="36">
        <f>$E$10</f>
        <v>11904761904.761904</v>
      </c>
      <c r="T72">
        <v>0</v>
      </c>
      <c r="U72" s="36">
        <f>20*LOG10(SQRT((S72*S72+T72*T72)/(Q72*Q72+R72*R72)))</f>
        <v>1.0137214048042191</v>
      </c>
      <c r="W72" s="36">
        <f>-1*J72*J72+$F$9</f>
        <v>17980871744.59942</v>
      </c>
      <c r="X72" s="36">
        <f>J72*$F$8</f>
        <v>1045712164.5991557</v>
      </c>
      <c r="Y72" s="36">
        <f>$F$10</f>
        <v>19700551615.44523</v>
      </c>
      <c r="Z72">
        <v>0</v>
      </c>
      <c r="AA72" s="36">
        <f>20*LOG10(SQRT((Y72*Y72+Z72*Z72)/(W72*W72+X72*X72)))</f>
        <v>0.7786888226630185</v>
      </c>
      <c r="AC72" s="36">
        <f>K72*Q72*W72-L72*R72*W72-K72*R72*X72-Q72*L72*X72</f>
        <v>1.1309066018137703E+29</v>
      </c>
      <c r="AD72" s="36">
        <f>K72*W72*R72+Q72*W72*L72+K72*Q72*X72-L72*R72*X72</f>
        <v>8.7150667361286E+29</v>
      </c>
      <c r="AE72" s="36">
        <f>M72*S72*Y72</f>
        <v>8.88372637781621E+29</v>
      </c>
      <c r="AF72">
        <v>0</v>
      </c>
      <c r="AG72" s="36">
        <f>20*LOG10(SQRT((AE72*AE72+AF72*AF72)/(AC72*AC72+AD72*AD72)))</f>
        <v>0.09396788661644119</v>
      </c>
    </row>
    <row r="73" spans="2:33" ht="13.5">
      <c r="B73" s="17">
        <v>0.4</v>
      </c>
      <c r="C73" s="17">
        <f>J73/2/PI()</f>
        <v>8800</v>
      </c>
      <c r="D73" s="17">
        <f>O73</f>
        <v>-3.2956048690796536</v>
      </c>
      <c r="E73" s="17">
        <f>U73</f>
        <v>1.812731367312654</v>
      </c>
      <c r="F73" s="17">
        <f>AA73</f>
        <v>1.4343836393192355</v>
      </c>
      <c r="G73" s="17">
        <f>AG73</f>
        <v>-0.048489862447762135</v>
      </c>
      <c r="I73" s="36">
        <f>B73*2*PI()</f>
        <v>2.5132741228718345</v>
      </c>
      <c r="J73" s="36">
        <f>I73*$D$4</f>
        <v>55292.03070318036</v>
      </c>
      <c r="K73" s="36">
        <f>-1*J73*J73+$D$9</f>
        <v>730670128.5973477</v>
      </c>
      <c r="L73" s="36">
        <f>J73*$D$8</f>
        <v>5487315168.270172</v>
      </c>
      <c r="M73" s="36">
        <f>$D$10</f>
        <v>3787878787.8787875</v>
      </c>
      <c r="N73">
        <v>0</v>
      </c>
      <c r="O73" s="36">
        <f>20*LOG10(SQRT((M73*M73+N73*N73)/(K73*K73+L73*L73)))</f>
        <v>-3.2956048690796536</v>
      </c>
      <c r="Q73" s="36">
        <f>-1*J73*J73+$E$9</f>
        <v>8847553245.480465</v>
      </c>
      <c r="R73" s="36">
        <f>J73*$E$8</f>
        <v>3883606918.4376683</v>
      </c>
      <c r="S73" s="36">
        <f>$E$10</f>
        <v>11904761904.761904</v>
      </c>
      <c r="T73">
        <v>0</v>
      </c>
      <c r="U73" s="36">
        <f>20*LOG10(SQRT((S73*S73+T73*T73)/(Q73*Q73+R73*R73)))</f>
        <v>1.812731367312654</v>
      </c>
      <c r="W73" s="36">
        <f>-1*J73*J73+$F$9</f>
        <v>16643342956.163788</v>
      </c>
      <c r="X73" s="36">
        <f>J73*$F$8</f>
        <v>1394282886.1322074</v>
      </c>
      <c r="Y73" s="36">
        <f>$F$10</f>
        <v>19700551615.44523</v>
      </c>
      <c r="Z73">
        <v>0</v>
      </c>
      <c r="AA73" s="36">
        <f>20*LOG10(SQRT((Y73*Y73+Z73*Z73)/(W73*W73+X73*X73)))</f>
        <v>1.4343836393192355</v>
      </c>
      <c r="AC73" s="36">
        <f>K73*Q73*W73-L73*R73*W73-K73*R73*X73-Q73*L73*X73</f>
        <v>-3.1873388563072306E+29</v>
      </c>
      <c r="AD73" s="36">
        <f>K73*W73*R73+Q73*W73*L73+K73*Q73*X73-L73*R73*X73</f>
        <v>8.345511812488372E+29</v>
      </c>
      <c r="AE73" s="36">
        <f>M73*S73*Y73</f>
        <v>8.88372637781621E+29</v>
      </c>
      <c r="AF73">
        <v>0</v>
      </c>
      <c r="AG73" s="36">
        <f>20*LOG10(SQRT((AE73*AE73+AF73*AF73)/(AC73*AC73+AD73*AD73)))</f>
        <v>-0.048489862447762135</v>
      </c>
    </row>
    <row r="74" spans="2:33" ht="13.5">
      <c r="B74" s="17">
        <v>0.5</v>
      </c>
      <c r="C74" s="17">
        <f>J74/2/PI()</f>
        <v>10999.999999999998</v>
      </c>
      <c r="D74" s="17">
        <f>O74</f>
        <v>-5.246842353554491</v>
      </c>
      <c r="E74" s="17">
        <f>U74</f>
        <v>2.8002710264309365</v>
      </c>
      <c r="F74" s="17">
        <f>AA74</f>
        <v>2.3532274540324867</v>
      </c>
      <c r="G74" s="17">
        <f>AG74</f>
        <v>-0.09334387309106681</v>
      </c>
      <c r="I74" s="36">
        <f>B74*2*PI()</f>
        <v>3.141592653589793</v>
      </c>
      <c r="J74" s="36">
        <f>I74*$D$4</f>
        <v>69115.03837897544</v>
      </c>
      <c r="K74" s="36">
        <f>-1*J74*J74+$D$9</f>
        <v>-989009742.2484603</v>
      </c>
      <c r="L74" s="36">
        <f>J74*$D$8</f>
        <v>6859143960.337714</v>
      </c>
      <c r="M74" s="36">
        <f>$D$10</f>
        <v>3787878787.8787875</v>
      </c>
      <c r="N74">
        <v>0</v>
      </c>
      <c r="O74" s="36">
        <f>20*LOG10(SQRT((M74*M74+N74*N74)/(K74*K74+L74*L74)))</f>
        <v>-5.246842353554491</v>
      </c>
      <c r="Q74" s="36">
        <f>-1*J74*J74+$E$9</f>
        <v>7127873374.634656</v>
      </c>
      <c r="R74" s="36">
        <f>J74*$E$8</f>
        <v>4854508648.047085</v>
      </c>
      <c r="S74" s="36">
        <f>$E$10</f>
        <v>11904761904.761904</v>
      </c>
      <c r="T74">
        <v>0</v>
      </c>
      <c r="U74" s="36">
        <f>20*LOG10(SQRT((S74*S74+T74*T74)/(Q74*Q74+R74*R74)))</f>
        <v>2.8002710264309365</v>
      </c>
      <c r="W74" s="36">
        <f>-1*J74*J74+$F$9</f>
        <v>14923663085.317982</v>
      </c>
      <c r="X74" s="36">
        <f>J74*$F$8</f>
        <v>1742853607.6652591</v>
      </c>
      <c r="Y74" s="36">
        <f>$F$10</f>
        <v>19700551615.44523</v>
      </c>
      <c r="Z74">
        <v>0</v>
      </c>
      <c r="AA74" s="36">
        <f>20*LOG10(SQRT((Y74*Y74+Z74*Z74)/(W74*W74+X74*X74)))</f>
        <v>2.3532274540324867</v>
      </c>
      <c r="AC74" s="36">
        <f>K74*Q74*W74-L74*R74*W74-K74*R74*X74-Q74*L74*X74</f>
        <v>-6.789719931907365E+29</v>
      </c>
      <c r="AD74" s="36">
        <f>K74*W74*R74+Q74*W74*L74+K74*Q74*X74-L74*R74*X74</f>
        <v>5.8766415332489814E+29</v>
      </c>
      <c r="AE74" s="36">
        <f>M74*S74*Y74</f>
        <v>8.88372637781621E+29</v>
      </c>
      <c r="AF74">
        <v>0</v>
      </c>
      <c r="AG74" s="36">
        <f>20*LOG10(SQRT((AE74*AE74+AF74*AF74)/(AC74*AC74+AD74*AD74)))</f>
        <v>-0.09334387309106681</v>
      </c>
    </row>
    <row r="75" spans="2:33" ht="13.5">
      <c r="B75" s="17">
        <v>0.6</v>
      </c>
      <c r="C75" s="17">
        <f>J75/2/PI()</f>
        <v>13200.000000000002</v>
      </c>
      <c r="D75" s="17">
        <f>O75</f>
        <v>-7.313997563686426</v>
      </c>
      <c r="E75" s="17">
        <f>U75</f>
        <v>3.791453358224892</v>
      </c>
      <c r="F75" s="17">
        <f>AA75</f>
        <v>3.6165268373006136</v>
      </c>
      <c r="G75" s="17">
        <f>AG75</f>
        <v>0.09398263183907984</v>
      </c>
      <c r="I75" s="36">
        <f>B75*2*PI()</f>
        <v>3.7699111843077517</v>
      </c>
      <c r="J75" s="36">
        <f>I75*$D$4</f>
        <v>82938.04605477054</v>
      </c>
      <c r="K75" s="36">
        <f>-1*J75*J75+$D$9</f>
        <v>-3090840695.504452</v>
      </c>
      <c r="L75" s="36">
        <f>J75*$D$8</f>
        <v>8230972752.405258</v>
      </c>
      <c r="M75" s="36">
        <f>$D$10</f>
        <v>3787878787.8787875</v>
      </c>
      <c r="N75">
        <v>0</v>
      </c>
      <c r="O75" s="36">
        <f>20*LOG10(SQRT((M75*M75+N75*N75)/(K75*K75+L75*L75)))</f>
        <v>-7.313997563686426</v>
      </c>
      <c r="Q75" s="36">
        <f>-1*J75*J75+$E$9</f>
        <v>5026042421.378664</v>
      </c>
      <c r="R75" s="36">
        <f>J75*$E$8</f>
        <v>5825410377.656503</v>
      </c>
      <c r="S75" s="36">
        <f>$E$10</f>
        <v>11904761904.761904</v>
      </c>
      <c r="T75">
        <v>0</v>
      </c>
      <c r="U75" s="36">
        <f>20*LOG10(SQRT((S75*S75+T75*T75)/(Q75*Q75+R75*R75)))</f>
        <v>3.791453358224892</v>
      </c>
      <c r="W75" s="36">
        <f>-1*J75*J75+$F$9</f>
        <v>12821832132.061989</v>
      </c>
      <c r="X75" s="36">
        <f>J75*$F$8</f>
        <v>2091424329.1983113</v>
      </c>
      <c r="Y75" s="36">
        <f>$F$10</f>
        <v>19700551615.44523</v>
      </c>
      <c r="Z75">
        <v>0</v>
      </c>
      <c r="AA75" s="36">
        <f>20*LOG10(SQRT((Y75*Y75+Z75*Z75)/(W75*W75+X75*X75)))</f>
        <v>3.6165268373006136</v>
      </c>
      <c r="AC75" s="36">
        <f>K75*Q75*W75-L75*R75*W75-K75*R75*X75-Q75*L75*X75</f>
        <v>-8.628382844186627E+29</v>
      </c>
      <c r="AD75" s="36">
        <f>K75*W75*R75+Q75*W75*L75+K75*Q75*X75-L75*R75*X75</f>
        <v>1.6679584032435533E+29</v>
      </c>
      <c r="AE75" s="36">
        <f>M75*S75*Y75</f>
        <v>8.88372637781621E+29</v>
      </c>
      <c r="AF75">
        <v>0</v>
      </c>
      <c r="AG75" s="36">
        <f>20*LOG10(SQRT((AE75*AE75+AF75*AF75)/(AC75*AC75+AD75*AD75)))</f>
        <v>0.09398263183907984</v>
      </c>
    </row>
    <row r="76" spans="2:33" ht="13.5">
      <c r="B76" s="17">
        <v>0.7</v>
      </c>
      <c r="C76" s="17">
        <f>J76/2/PI()</f>
        <v>15400</v>
      </c>
      <c r="D76" s="17">
        <f>O76</f>
        <v>-9.341443223315306</v>
      </c>
      <c r="E76" s="17">
        <f>U76</f>
        <v>4.3002713871087375</v>
      </c>
      <c r="F76" s="17">
        <f>AA76</f>
        <v>5.365525069781186</v>
      </c>
      <c r="G76" s="17">
        <f>AG76</f>
        <v>0.32435323357462026</v>
      </c>
      <c r="I76" s="36">
        <f>B76*2*PI()</f>
        <v>4.39822971502571</v>
      </c>
      <c r="J76" s="36">
        <f>I76*$D$4</f>
        <v>96761.05373056563</v>
      </c>
      <c r="K76" s="36">
        <f>-1*J76*J76+$D$9</f>
        <v>-5574822731.170622</v>
      </c>
      <c r="L76" s="36">
        <f>J76*$D$8</f>
        <v>9602801544.472801</v>
      </c>
      <c r="M76" s="36">
        <f>$D$10</f>
        <v>3787878787.8787875</v>
      </c>
      <c r="N76">
        <v>0</v>
      </c>
      <c r="O76" s="36">
        <f>20*LOG10(SQRT((M76*M76+N76*N76)/(K76*K76+L76*L76)))</f>
        <v>-9.341443223315306</v>
      </c>
      <c r="Q76" s="36">
        <f>-1*J76*J76+$E$9</f>
        <v>2542060385.712494</v>
      </c>
      <c r="R76" s="36">
        <f>J76*$E$8</f>
        <v>6796312107.26592</v>
      </c>
      <c r="S76" s="36">
        <f>$E$10</f>
        <v>11904761904.761904</v>
      </c>
      <c r="T76">
        <v>0</v>
      </c>
      <c r="U76" s="36">
        <f>20*LOG10(SQRT((S76*S76+T76*T76)/(Q76*Q76+R76*R76)))</f>
        <v>4.3002713871087375</v>
      </c>
      <c r="W76" s="36">
        <f>-1*J76*J76+$F$9</f>
        <v>10337850096.395819</v>
      </c>
      <c r="X76" s="36">
        <f>J76*$F$8</f>
        <v>2439995050.7313633</v>
      </c>
      <c r="Y76" s="36">
        <f>$F$10</f>
        <v>19700551615.44523</v>
      </c>
      <c r="Z76">
        <v>0</v>
      </c>
      <c r="AA76" s="36">
        <f>20*LOG10(SQRT((Y76*Y76+Z76*Z76)/(W76*W76+X76*X76)))</f>
        <v>5.365525069781186</v>
      </c>
      <c r="AC76" s="36">
        <f>K76*Q76*W76-L76*R76*W76-K76*R76*X76-Q76*L76*X76</f>
        <v>-7.883042770550704E+29</v>
      </c>
      <c r="AD76" s="36">
        <f>K76*W76*R76+Q76*W76*L76+K76*Q76*X76-L76*R76*X76</f>
        <v>-3.331480843539468E+29</v>
      </c>
      <c r="AE76" s="36">
        <f>M76*S76*Y76</f>
        <v>8.88372637781621E+29</v>
      </c>
      <c r="AF76">
        <v>0</v>
      </c>
      <c r="AG76" s="36">
        <f>20*LOG10(SQRT((AE76*AE76+AF76*AF76)/(AC76*AC76+AD76*AD76)))</f>
        <v>0.32435323357462026</v>
      </c>
    </row>
    <row r="77" spans="2:33" ht="13.5">
      <c r="B77" s="17">
        <v>0.8</v>
      </c>
      <c r="C77" s="17">
        <f>J77/2/PI()</f>
        <v>17600</v>
      </c>
      <c r="D77" s="17">
        <f>O77</f>
        <v>-11.258124011749445</v>
      </c>
      <c r="E77" s="17">
        <f>U77</f>
        <v>3.7015553211701047</v>
      </c>
      <c r="F77" s="17">
        <f>AA77</f>
        <v>7.854815372177577</v>
      </c>
      <c r="G77" s="17">
        <f>AG77</f>
        <v>0.29824668159823897</v>
      </c>
      <c r="I77" s="36">
        <f>B77*2*PI()</f>
        <v>5.026548245743669</v>
      </c>
      <c r="J77" s="36">
        <f>I77*$D$4</f>
        <v>110584.06140636072</v>
      </c>
      <c r="K77" s="36">
        <f>-1*J77*J77+$D$9</f>
        <v>-8440955849.246971</v>
      </c>
      <c r="L77" s="36">
        <f>J77*$D$8</f>
        <v>10974630336.540344</v>
      </c>
      <c r="M77" s="36">
        <f>$D$10</f>
        <v>3787878787.8787875</v>
      </c>
      <c r="N77">
        <v>0</v>
      </c>
      <c r="O77" s="36">
        <f>20*LOG10(SQRT((M77*M77+N77*N77)/(K77*K77+L77*L77)))</f>
        <v>-11.258124011749445</v>
      </c>
      <c r="Q77" s="36">
        <f>-1*J77*J77+$E$9</f>
        <v>-324072732.36385536</v>
      </c>
      <c r="R77" s="36">
        <f>J77*$E$8</f>
        <v>7767213836.875337</v>
      </c>
      <c r="S77" s="36">
        <f>$E$10</f>
        <v>11904761904.761904</v>
      </c>
      <c r="T77">
        <v>0</v>
      </c>
      <c r="U77" s="36">
        <f>20*LOG10(SQRT((S77*S77+T77*T77)/(Q77*Q77+R77*R77)))</f>
        <v>3.7015553211701047</v>
      </c>
      <c r="W77" s="36">
        <f>-1*J77*J77+$F$9</f>
        <v>7471716978.319469</v>
      </c>
      <c r="X77" s="36">
        <f>J77*$F$8</f>
        <v>2788565772.264415</v>
      </c>
      <c r="Y77" s="36">
        <f>$F$10</f>
        <v>19700551615.44523</v>
      </c>
      <c r="Z77">
        <v>0</v>
      </c>
      <c r="AA77" s="36">
        <f>20*LOG10(SQRT((Y77*Y77+Z77*Z77)/(W77*W77+X77*X77)))</f>
        <v>7.854815372177577</v>
      </c>
      <c r="AC77" s="36">
        <f>K77*Q77*W77-L77*R77*W77-K77*R77*X77-Q77*L77*X77</f>
        <v>-4.237239058974439E+29</v>
      </c>
      <c r="AD77" s="36">
        <f>K77*W77*R77+Q77*W77*L77+K77*Q77*X77-L77*R77*X77</f>
        <v>-7.465154398125314E+29</v>
      </c>
      <c r="AE77" s="36">
        <f>M77*S77*Y77</f>
        <v>8.88372637781621E+29</v>
      </c>
      <c r="AF77">
        <v>0</v>
      </c>
      <c r="AG77" s="36">
        <f>20*LOG10(SQRT((AE77*AE77+AF77*AF77)/(AC77*AC77+AD77*AD77)))</f>
        <v>0.29824668159823897</v>
      </c>
    </row>
    <row r="78" spans="2:33" ht="13.5">
      <c r="B78" s="17">
        <v>0.9</v>
      </c>
      <c r="C78" s="17">
        <f>J78/2/PI()</f>
        <v>19800</v>
      </c>
      <c r="D78" s="17">
        <f>O78</f>
        <v>-13.042159631720743</v>
      </c>
      <c r="E78" s="17">
        <f>U78</f>
        <v>2.0148380487999957</v>
      </c>
      <c r="F78" s="17">
        <f>AA78</f>
        <v>11.468062235665942</v>
      </c>
      <c r="G78" s="17">
        <f>AG78</f>
        <v>0.44074065274519597</v>
      </c>
      <c r="I78" s="36">
        <f>B78*2*PI()</f>
        <v>5.654866776461628</v>
      </c>
      <c r="J78" s="36">
        <f>I78*$D$4</f>
        <v>124407.06908215581</v>
      </c>
      <c r="K78" s="36">
        <f>-1*J78*J78+$D$9</f>
        <v>-11689240049.7335</v>
      </c>
      <c r="L78" s="36">
        <f>J78*$D$8</f>
        <v>12346459128.607887</v>
      </c>
      <c r="M78" s="36">
        <f>$D$10</f>
        <v>3787878787.8787875</v>
      </c>
      <c r="N78">
        <v>0</v>
      </c>
      <c r="O78" s="36">
        <f>20*LOG10(SQRT((M78*M78+N78*N78)/(K78*K78+L78*L78)))</f>
        <v>-13.042159631720743</v>
      </c>
      <c r="Q78" s="36">
        <f>-1*J78*J78+$E$9</f>
        <v>-3572356932.8503838</v>
      </c>
      <c r="R78" s="36">
        <f>J78*$E$8</f>
        <v>8738115566.484753</v>
      </c>
      <c r="S78" s="36">
        <f>$E$10</f>
        <v>11904761904.761904</v>
      </c>
      <c r="T78">
        <v>0</v>
      </c>
      <c r="U78" s="36">
        <f>20*LOG10(SQRT((S78*S78+T78*T78)/(Q78*Q78+R78*R78)))</f>
        <v>2.0148380487999957</v>
      </c>
      <c r="W78" s="36">
        <f>-1*J78*J78+$F$9</f>
        <v>4223432777.832941</v>
      </c>
      <c r="X78" s="36">
        <f>J78*$F$8</f>
        <v>3137136493.7974668</v>
      </c>
      <c r="Y78" s="36">
        <f>$F$10</f>
        <v>19700551615.44523</v>
      </c>
      <c r="Z78">
        <v>0</v>
      </c>
      <c r="AA78" s="36">
        <f>20*LOG10(SQRT((Y78*Y78+Z78*Z78)/(W78*W78+X78*X78)))</f>
        <v>11.468062235665942</v>
      </c>
      <c r="AC78" s="36">
        <f>K78*Q78*W78-L78*R78*W78-K78*R78*X78-Q78*L78*X78</f>
        <v>1.7951813392050653E+29</v>
      </c>
      <c r="AD78" s="36">
        <f>K78*W78*R78+Q78*W78*L78+K78*Q78*X78-L78*R78*X78</f>
        <v>-8.251164530721815E+29</v>
      </c>
      <c r="AE78" s="36">
        <f>M78*S78*Y78</f>
        <v>8.88372637781621E+29</v>
      </c>
      <c r="AF78">
        <v>0</v>
      </c>
      <c r="AG78" s="36">
        <f>20*LOG10(SQRT((AE78*AE78+AF78*AF78)/(AC78*AC78+AD78*AD78)))</f>
        <v>0.44074065274519597</v>
      </c>
    </row>
    <row r="79" spans="2:33" ht="13.5">
      <c r="B79" s="17">
        <v>0.91</v>
      </c>
      <c r="C79" s="17">
        <f>J79/2/PI()</f>
        <v>20020.000000000004</v>
      </c>
      <c r="D79" s="17">
        <f>O79</f>
        <v>-13.2131908497579</v>
      </c>
      <c r="E79" s="17">
        <f>U79</f>
        <v>1.8103326930632027</v>
      </c>
      <c r="F79" s="17">
        <f>AA79</f>
        <v>11.893312118223108</v>
      </c>
      <c r="G79" s="17">
        <f>AG79</f>
        <v>0.4904539615284077</v>
      </c>
      <c r="I79" s="36">
        <f>B79*2*PI()</f>
        <v>5.717698629533424</v>
      </c>
      <c r="J79" s="36">
        <f>I79*$D$4</f>
        <v>125789.36984973533</v>
      </c>
      <c r="K79" s="36">
        <f>-1*J79*J79+$D$9</f>
        <v>-12035086779.314716</v>
      </c>
      <c r="L79" s="36">
        <f>J79*$D$8</f>
        <v>12483642007.814642</v>
      </c>
      <c r="M79" s="36">
        <f>$D$10</f>
        <v>3787878787.8787875</v>
      </c>
      <c r="N79">
        <v>0</v>
      </c>
      <c r="O79" s="36">
        <f>20*LOG10(SQRT((M79*M79+N79*N79)/(K79*K79+L79*L79)))</f>
        <v>-13.2131908497579</v>
      </c>
      <c r="Q79" s="36">
        <f>-1*J79*J79+$E$9</f>
        <v>-3918203662.4316006</v>
      </c>
      <c r="R79" s="36">
        <f>J79*$E$8</f>
        <v>8835205739.445696</v>
      </c>
      <c r="S79" s="36">
        <f>$E$10</f>
        <v>11904761904.761904</v>
      </c>
      <c r="T79">
        <v>0</v>
      </c>
      <c r="U79" s="36">
        <f>20*LOG10(SQRT((S79*S79+T79*T79)/(Q79*Q79+R79*R79)))</f>
        <v>1.8103326930632027</v>
      </c>
      <c r="W79" s="36">
        <f>-1*J79*J79+$F$9</f>
        <v>3877586048.2517242</v>
      </c>
      <c r="X79" s="36">
        <f>J79*$F$8</f>
        <v>3171993565.9507723</v>
      </c>
      <c r="Y79" s="36">
        <f>$F$10</f>
        <v>19700551615.44523</v>
      </c>
      <c r="Z79">
        <v>0</v>
      </c>
      <c r="AA79" s="36">
        <f>20*LOG10(SQRT((Y79*Y79+Z79*Z79)/(W79*W79+X79*X79)))</f>
        <v>11.893312118223108</v>
      </c>
      <c r="AC79" s="36">
        <f>K79*Q79*W79-L79*R79*W79-K79*R79*X79-Q79*L79*X79</f>
        <v>2.476097314399741E+29</v>
      </c>
      <c r="AD79" s="36">
        <f>K79*W79*R79+Q79*W79*L79+K79*Q79*X79-L79*R79*X79</f>
        <v>-8.022578943950424E+29</v>
      </c>
      <c r="AE79" s="36">
        <f>M79*S79*Y79</f>
        <v>8.88372637781621E+29</v>
      </c>
      <c r="AF79">
        <v>0</v>
      </c>
      <c r="AG79" s="36">
        <f>20*LOG10(SQRT((AE79*AE79+AF79*AF79)/(AC79*AC79+AD79*AD79)))</f>
        <v>0.4904539615284077</v>
      </c>
    </row>
    <row r="80" spans="2:33" ht="13.5">
      <c r="B80" s="17">
        <v>0.92</v>
      </c>
      <c r="C80" s="17">
        <f>J80/2/PI()</f>
        <v>20240</v>
      </c>
      <c r="D80" s="17">
        <f>O80</f>
        <v>-13.38290425062311</v>
      </c>
      <c r="E80" s="17">
        <f>U80</f>
        <v>1.6021251223584514</v>
      </c>
      <c r="F80" s="17">
        <f>AA80</f>
        <v>12.323555208859403</v>
      </c>
      <c r="G80" s="17">
        <f>AG80</f>
        <v>0.5427760805947458</v>
      </c>
      <c r="I80" s="36">
        <f>B80*2*PI()</f>
        <v>5.7805304826052195</v>
      </c>
      <c r="J80" s="36">
        <f>I80*$D$4</f>
        <v>127171.67061731483</v>
      </c>
      <c r="K80" s="36">
        <f>-1*J80*J80+$D$9</f>
        <v>-12384755019.720028</v>
      </c>
      <c r="L80" s="36">
        <f>J80*$D$8</f>
        <v>12620824887.021395</v>
      </c>
      <c r="M80" s="36">
        <f>$D$10</f>
        <v>3787878787.8787875</v>
      </c>
      <c r="N80">
        <v>0</v>
      </c>
      <c r="O80" s="36">
        <f>20*LOG10(SQRT((M80*M80+N80*N80)/(K80*K80+L80*L80)))</f>
        <v>-13.38290425062311</v>
      </c>
      <c r="Q80" s="36">
        <f>-1*J80*J80+$E$9</f>
        <v>-4267871902.836912</v>
      </c>
      <c r="R80" s="36">
        <f>J80*$E$8</f>
        <v>8932295912.406637</v>
      </c>
      <c r="S80" s="36">
        <f>$E$10</f>
        <v>11904761904.761904</v>
      </c>
      <c r="T80">
        <v>0</v>
      </c>
      <c r="U80" s="36">
        <f>20*LOG10(SQRT((S80*S80+T80*T80)/(Q80*Q80+R80*R80)))</f>
        <v>1.6021251223584514</v>
      </c>
      <c r="W80" s="36">
        <f>-1*J80*J80+$F$9</f>
        <v>3527917807.8464127</v>
      </c>
      <c r="X80" s="36">
        <f>J80*$F$8</f>
        <v>3206850638.104077</v>
      </c>
      <c r="Y80" s="36">
        <f>$F$10</f>
        <v>19700551615.44523</v>
      </c>
      <c r="Z80">
        <v>0</v>
      </c>
      <c r="AA80" s="36">
        <f>20*LOG10(SQRT((Y80*Y80+Z80*Z80)/(W80*W80+X80*X80)))</f>
        <v>12.323555208859403</v>
      </c>
      <c r="AC80" s="36">
        <f>K80*Q80*W80-L80*R80*W80-K80*R80*X80-Q80*L80*X80</f>
        <v>3.1625060533864456E+29</v>
      </c>
      <c r="AD80" s="36">
        <f>K80*W80*R80+Q80*W80*L80+K80*Q80*X80-L80*R80*X80</f>
        <v>-7.723160705776071E+29</v>
      </c>
      <c r="AE80" s="36">
        <f>M80*S80*Y80</f>
        <v>8.88372637781621E+29</v>
      </c>
      <c r="AF80">
        <v>0</v>
      </c>
      <c r="AG80" s="36">
        <f>20*LOG10(SQRT((AE80*AE80+AF80*AF80)/(AC80*AC80+AD80*AD80)))</f>
        <v>0.5427760805947458</v>
      </c>
    </row>
    <row r="81" spans="2:33" ht="13.5">
      <c r="B81" s="17">
        <v>0.93</v>
      </c>
      <c r="C81" s="17">
        <f>J81/2/PI()</f>
        <v>20460.000000000004</v>
      </c>
      <c r="D81" s="17">
        <f>O81</f>
        <v>-13.551308232519917</v>
      </c>
      <c r="E81" s="17">
        <f>U81</f>
        <v>1.390817822158026</v>
      </c>
      <c r="F81" s="17">
        <f>AA81</f>
        <v>12.753919277137388</v>
      </c>
      <c r="G81" s="17">
        <f>AG81</f>
        <v>0.5934288667755016</v>
      </c>
      <c r="I81" s="36">
        <f>B81*2*PI()</f>
        <v>5.843362335677016</v>
      </c>
      <c r="J81" s="36">
        <f>I81*$D$4</f>
        <v>128553.97138489435</v>
      </c>
      <c r="K81" s="36">
        <f>-1*J81*J81+$D$9</f>
        <v>-12738244770.949448</v>
      </c>
      <c r="L81" s="36">
        <f>J81*$D$8</f>
        <v>12758007766.228151</v>
      </c>
      <c r="M81" s="36">
        <f>$D$10</f>
        <v>3787878787.8787875</v>
      </c>
      <c r="N81">
        <v>0</v>
      </c>
      <c r="O81" s="36">
        <f>20*LOG10(SQRT((M81*M81+N81*N81)/(K81*K81+L81*L81)))</f>
        <v>-13.551308232519917</v>
      </c>
      <c r="Q81" s="36">
        <f>-1*J81*J81+$E$9</f>
        <v>-4621361654.066332</v>
      </c>
      <c r="R81" s="36">
        <f>J81*$E$8</f>
        <v>9029386085.367579</v>
      </c>
      <c r="S81" s="36">
        <f>$E$10</f>
        <v>11904761904.761904</v>
      </c>
      <c r="T81">
        <v>0</v>
      </c>
      <c r="U81" s="36">
        <f>20*LOG10(SQRT((S81*S81+T81*T81)/(Q81*Q81+R81*R81)))</f>
        <v>1.390817822158026</v>
      </c>
      <c r="W81" s="36">
        <f>-1*J81*J81+$F$9</f>
        <v>3174428056.616993</v>
      </c>
      <c r="X81" s="36">
        <f>J81*$F$8</f>
        <v>3241707710.257383</v>
      </c>
      <c r="Y81" s="36">
        <f>$F$10</f>
        <v>19700551615.44523</v>
      </c>
      <c r="Z81">
        <v>0</v>
      </c>
      <c r="AA81" s="36">
        <f>20*LOG10(SQRT((Y81*Y81+Z81*Z81)/(W81*W81+X81*X81)))</f>
        <v>12.753919277137388</v>
      </c>
      <c r="AC81" s="36">
        <f>K81*Q81*W81-L81*R81*W81-K81*R81*X81-Q81*L81*X81</f>
        <v>3.851733197378142E+29</v>
      </c>
      <c r="AD81" s="36">
        <f>K81*W81*R81+Q81*W81*L81+K81*Q81*X81-L81*R81*X81</f>
        <v>-7.34882285708008E+29</v>
      </c>
      <c r="AE81" s="36">
        <f>M81*S81*Y81</f>
        <v>8.88372637781621E+29</v>
      </c>
      <c r="AF81">
        <v>0</v>
      </c>
      <c r="AG81" s="36">
        <f>20*LOG10(SQRT((AE81*AE81+AF81*AF81)/(AC81*AC81+AD81*AD81)))</f>
        <v>0.5934288667755016</v>
      </c>
    </row>
    <row r="82" spans="2:33" ht="13.5">
      <c r="B82" s="17">
        <v>0.94</v>
      </c>
      <c r="C82" s="17">
        <f>J82/2/PI()</f>
        <v>20680</v>
      </c>
      <c r="D82" s="17">
        <f>O82</f>
        <v>-13.718411802859631</v>
      </c>
      <c r="E82" s="17">
        <f>U82</f>
        <v>1.1769708477944572</v>
      </c>
      <c r="F82" s="17">
        <f>AA82</f>
        <v>13.177653807109168</v>
      </c>
      <c r="G82" s="17">
        <f>AG82</f>
        <v>0.6362128520439971</v>
      </c>
      <c r="I82" s="36">
        <f>B82*2*PI()</f>
        <v>5.906194188748811</v>
      </c>
      <c r="J82" s="36">
        <f>I82*$D$4</f>
        <v>129936.27215247384</v>
      </c>
      <c r="K82" s="36">
        <f>-1*J82*J82+$D$9</f>
        <v>-13095556033.002962</v>
      </c>
      <c r="L82" s="36">
        <f>J82*$D$8</f>
        <v>12895190645.434904</v>
      </c>
      <c r="M82" s="36">
        <f>$D$10</f>
        <v>3787878787.8787875</v>
      </c>
      <c r="N82">
        <v>0</v>
      </c>
      <c r="O82" s="36">
        <f>20*LOG10(SQRT((M82*M82+N82*N82)/(K82*K82+L82*L82)))</f>
        <v>-13.718411802859631</v>
      </c>
      <c r="Q82" s="36">
        <f>-1*J82*J82+$E$9</f>
        <v>-4978672916.119846</v>
      </c>
      <c r="R82" s="36">
        <f>J82*$E$8</f>
        <v>9126476258.32852</v>
      </c>
      <c r="S82" s="36">
        <f>$E$10</f>
        <v>11904761904.761904</v>
      </c>
      <c r="T82">
        <v>0</v>
      </c>
      <c r="U82" s="36">
        <f>20*LOG10(SQRT((S82*S82+T82*T82)/(Q82*Q82+R82*R82)))</f>
        <v>1.1769708477944572</v>
      </c>
      <c r="W82" s="36">
        <f>-1*J82*J82+$F$9</f>
        <v>2817116794.5634785</v>
      </c>
      <c r="X82" s="36">
        <f>J82*$F$8</f>
        <v>3276564782.4106874</v>
      </c>
      <c r="Y82" s="36">
        <f>$F$10</f>
        <v>19700551615.44523</v>
      </c>
      <c r="Z82">
        <v>0</v>
      </c>
      <c r="AA82" s="36">
        <f>20*LOG10(SQRT((Y82*Y82+Z82*Z82)/(W82*W82+X82*X82)))</f>
        <v>13.177653807109168</v>
      </c>
      <c r="AC82" s="36">
        <f>K82*Q82*W82-L82*R82*W82-K82*R82*X82-Q82*L82*X82</f>
        <v>4.5409326789042354E+29</v>
      </c>
      <c r="AD82" s="36">
        <f>K82*W82*R82+Q82*W82*L82+K82*Q82*X82-L82*R82*X82</f>
        <v>-6.895369960765632E+29</v>
      </c>
      <c r="AE82" s="36">
        <f>M82*S82*Y82</f>
        <v>8.88372637781621E+29</v>
      </c>
      <c r="AF82">
        <v>0</v>
      </c>
      <c r="AG82" s="36">
        <f>20*LOG10(SQRT((AE82*AE82+AF82*AF82)/(AC82*AC82+AD82*AD82)))</f>
        <v>0.6362128520439971</v>
      </c>
    </row>
    <row r="83" spans="2:33" ht="13.5">
      <c r="B83" s="17">
        <v>0.95</v>
      </c>
      <c r="C83" s="17">
        <f>J83/2/PI()</f>
        <v>20900</v>
      </c>
      <c r="D83" s="17">
        <f>O83</f>
        <v>-13.88422451053745</v>
      </c>
      <c r="E83" s="17">
        <f>U83</f>
        <v>0.9611011253755071</v>
      </c>
      <c r="F83" s="17">
        <f>AA83</f>
        <v>13.585749883245965</v>
      </c>
      <c r="G83" s="17">
        <f>AG83</f>
        <v>0.6626264980840237</v>
      </c>
      <c r="I83" s="36">
        <f>B83*2*PI()</f>
        <v>5.969026041820607</v>
      </c>
      <c r="J83" s="36">
        <f>I83*$D$4</f>
        <v>131318.57292005335</v>
      </c>
      <c r="K83" s="36">
        <f>-1*J83*J83+$D$9</f>
        <v>-13456688805.88058</v>
      </c>
      <c r="L83" s="36">
        <f>J83*$D$8</f>
        <v>13032373524.641659</v>
      </c>
      <c r="M83" s="36">
        <f>$D$10</f>
        <v>3787878787.8787875</v>
      </c>
      <c r="N83">
        <v>0</v>
      </c>
      <c r="O83" s="36">
        <f>20*LOG10(SQRT((M83*M83+N83*N83)/(K83*K83+L83*L83)))</f>
        <v>-13.88422451053745</v>
      </c>
      <c r="Q83" s="36">
        <f>-1*J83*J83+$E$9</f>
        <v>-5339805688.997465</v>
      </c>
      <c r="R83" s="36">
        <f>J83*$E$8</f>
        <v>9223566431.289461</v>
      </c>
      <c r="S83" s="36">
        <f>$E$10</f>
        <v>11904761904.761904</v>
      </c>
      <c r="T83">
        <v>0</v>
      </c>
      <c r="U83" s="36">
        <f>20*LOG10(SQRT((S83*S83+T83*T83)/(Q83*Q83+R83*R83)))</f>
        <v>0.9611011253755071</v>
      </c>
      <c r="W83" s="36">
        <f>-1*J83*J83+$F$9</f>
        <v>2455984021.6858597</v>
      </c>
      <c r="X83" s="36">
        <f>J83*$F$8</f>
        <v>3311421854.5639925</v>
      </c>
      <c r="Y83" s="36">
        <f>$F$10</f>
        <v>19700551615.44523</v>
      </c>
      <c r="Z83">
        <v>0</v>
      </c>
      <c r="AA83" s="36">
        <f>20*LOG10(SQRT((Y83*Y83+Z83*Z83)/(W83*W83+X83*X83)))</f>
        <v>13.585749883245965</v>
      </c>
      <c r="AC83" s="36">
        <f>K83*Q83*W83-L83*R83*W83-K83*R83*X83-Q83*L83*X83</f>
        <v>5.227082075700284E+29</v>
      </c>
      <c r="AD83" s="36">
        <f>K83*W83*R83+Q83*W83*L83+K83*Q83*X83-L83*R83*X83</f>
        <v>-6.358496922649264E+29</v>
      </c>
      <c r="AE83" s="36">
        <f>M83*S83*Y83</f>
        <v>8.88372637781621E+29</v>
      </c>
      <c r="AF83">
        <v>0</v>
      </c>
      <c r="AG83" s="36">
        <f>20*LOG10(SQRT((AE83*AE83+AF83*AF83)/(AC83*AC83+AD83*AD83)))</f>
        <v>0.6626264980840237</v>
      </c>
    </row>
    <row r="84" spans="2:33" ht="13.5">
      <c r="B84" s="17">
        <v>0.96</v>
      </c>
      <c r="C84" s="17">
        <f>J84/2/PI()</f>
        <v>21119.999999999996</v>
      </c>
      <c r="D84" s="17">
        <f>O84</f>
        <v>-14.048756383712638</v>
      </c>
      <c r="E84" s="17">
        <f>U84</f>
        <v>0.7436826729645949</v>
      </c>
      <c r="F84" s="17">
        <f>AA84</f>
        <v>13.966684947304968</v>
      </c>
      <c r="G84" s="17">
        <f>AG84</f>
        <v>0.6616112365569267</v>
      </c>
      <c r="I84" s="36">
        <f>B84*2*PI()</f>
        <v>6.031857894892402</v>
      </c>
      <c r="J84" s="36">
        <f>I84*$D$4</f>
        <v>132700.87368763285</v>
      </c>
      <c r="K84" s="36">
        <f>-1*J84*J84+$D$9</f>
        <v>-13821643089.582298</v>
      </c>
      <c r="L84" s="36">
        <f>J84*$D$8</f>
        <v>13169556403.848412</v>
      </c>
      <c r="M84" s="36">
        <f>$D$10</f>
        <v>3787878787.8787875</v>
      </c>
      <c r="N84">
        <v>0</v>
      </c>
      <c r="O84" s="36">
        <f>20*LOG10(SQRT((M84*M84+N84*N84)/(K84*K84+L84*L84)))</f>
        <v>-14.048756383712638</v>
      </c>
      <c r="Q84" s="36">
        <f>-1*J84*J84+$E$9</f>
        <v>-5704759972.6991825</v>
      </c>
      <c r="R84" s="36">
        <f>J84*$E$8</f>
        <v>9320656604.250402</v>
      </c>
      <c r="S84" s="36">
        <f>$E$10</f>
        <v>11904761904.761904</v>
      </c>
      <c r="T84">
        <v>0</v>
      </c>
      <c r="U84" s="36">
        <f>20*LOG10(SQRT((S84*S84+T84*T84)/(Q84*Q84+R84*R84)))</f>
        <v>0.7436826729645949</v>
      </c>
      <c r="W84" s="36">
        <f>-1*J84*J84+$F$9</f>
        <v>2091029737.9841423</v>
      </c>
      <c r="X84" s="36">
        <f>J84*$F$8</f>
        <v>3346278926.7172976</v>
      </c>
      <c r="Y84" s="36">
        <f>$F$10</f>
        <v>19700551615.44523</v>
      </c>
      <c r="Z84">
        <v>0</v>
      </c>
      <c r="AA84" s="36">
        <f>20*LOG10(SQRT((Y84*Y84+Z84*Z84)/(W84*W84+X84*X84)))</f>
        <v>13.966684947304968</v>
      </c>
      <c r="AC84" s="36">
        <f>K84*Q84*W84-L84*R84*W84-K84*R84*X84-Q84*L84*X84</f>
        <v>5.9069779143693095E+29</v>
      </c>
      <c r="AD84" s="36">
        <f>K84*W84*R84+Q84*W84*L84+K84*Q84*X84-L84*R84*X84</f>
        <v>-5.7337878123524454E+29</v>
      </c>
      <c r="AE84" s="36">
        <f>M84*S84*Y84</f>
        <v>8.88372637781621E+29</v>
      </c>
      <c r="AF84">
        <v>0</v>
      </c>
      <c r="AG84" s="36">
        <f>20*LOG10(SQRT((AE84*AE84+AF84*AF84)/(AC84*AC84+AD84*AD84)))</f>
        <v>0.6616112365569267</v>
      </c>
    </row>
    <row r="85" spans="2:33" ht="13.5">
      <c r="B85" s="17">
        <v>0.97</v>
      </c>
      <c r="C85" s="17">
        <f>J85/2/PI()</f>
        <v>21340</v>
      </c>
      <c r="D85" s="17">
        <f>O85</f>
        <v>-14.21201787268372</v>
      </c>
      <c r="E85" s="17">
        <f>U85</f>
        <v>0.5251475510523936</v>
      </c>
      <c r="F85" s="17">
        <f>AA85</f>
        <v>14.306473861976432</v>
      </c>
      <c r="G85" s="17">
        <f>AG85</f>
        <v>0.6196035403451081</v>
      </c>
      <c r="I85" s="36">
        <f>B85*2*PI()</f>
        <v>6.094689747964199</v>
      </c>
      <c r="J85" s="36">
        <f>I85*$D$4</f>
        <v>134083.17445521237</v>
      </c>
      <c r="K85" s="36">
        <f>-1*J85*J85+$D$9</f>
        <v>-14190418884.108128</v>
      </c>
      <c r="L85" s="36">
        <f>J85*$D$8</f>
        <v>13306739283.055166</v>
      </c>
      <c r="M85" s="36">
        <f>$D$10</f>
        <v>3787878787.8787875</v>
      </c>
      <c r="N85">
        <v>0</v>
      </c>
      <c r="O85" s="36">
        <f>20*LOG10(SQRT((M85*M85+N85*N85)/(K85*K85+L85*L85)))</f>
        <v>-14.21201787268372</v>
      </c>
      <c r="Q85" s="36">
        <f>-1*J85*J85+$E$9</f>
        <v>-6073535767.225012</v>
      </c>
      <c r="R85" s="36">
        <f>J85*$E$8</f>
        <v>9417746777.211346</v>
      </c>
      <c r="S85" s="36">
        <f>$E$10</f>
        <v>11904761904.761904</v>
      </c>
      <c r="T85">
        <v>0</v>
      </c>
      <c r="U85" s="36">
        <f>20*LOG10(SQRT((S85*S85+T85*T85)/(Q85*Q85+R85*R85)))</f>
        <v>0.5251475510523936</v>
      </c>
      <c r="W85" s="36">
        <f>-1*J85*J85+$F$9</f>
        <v>1722253943.458313</v>
      </c>
      <c r="X85" s="36">
        <f>J85*$F$8</f>
        <v>3381135998.870603</v>
      </c>
      <c r="Y85" s="36">
        <f>$F$10</f>
        <v>19700551615.44523</v>
      </c>
      <c r="Z85">
        <v>0</v>
      </c>
      <c r="AA85" s="36">
        <f>20*LOG10(SQRT((Y85*Y85+Z85*Z85)/(W85*W85+X85*X85)))</f>
        <v>14.306473861976432</v>
      </c>
      <c r="AC85" s="36">
        <f>K85*Q85*W85-L85*R85*W85-K85*R85*X85-Q85*L85*X85</f>
        <v>6.577230923815034E+29</v>
      </c>
      <c r="AD85" s="36">
        <f>K85*W85*R85+Q85*W85*L85+K85*Q85*X85-L85*R85*X85</f>
        <v>-5.016714684193074E+29</v>
      </c>
      <c r="AE85" s="36">
        <f>M85*S85*Y85</f>
        <v>8.88372637781621E+29</v>
      </c>
      <c r="AF85">
        <v>0</v>
      </c>
      <c r="AG85" s="36">
        <f>20*LOG10(SQRT((AE85*AE85+AF85*AF85)/(AC85*AC85+AD85*AD85)))</f>
        <v>0.6196035403451081</v>
      </c>
    </row>
    <row r="86" spans="2:33" ht="13.5">
      <c r="B86" s="17">
        <v>0.98</v>
      </c>
      <c r="C86" s="17">
        <f>J86/2/PI()</f>
        <v>21559.999999999996</v>
      </c>
      <c r="D86" s="17">
        <f>O86</f>
        <v>-14.374019797476656</v>
      </c>
      <c r="E86" s="17">
        <f>U86</f>
        <v>0.3058873692590087</v>
      </c>
      <c r="F86" s="17">
        <f>AA86</f>
        <v>14.589260966811366</v>
      </c>
      <c r="G86" s="17">
        <f>AG86</f>
        <v>0.5211285385937197</v>
      </c>
      <c r="I86" s="36">
        <f>B86*2*PI()</f>
        <v>6.157521601035994</v>
      </c>
      <c r="J86" s="36">
        <f>I86*$D$4</f>
        <v>135465.47522279187</v>
      </c>
      <c r="K86" s="36">
        <f>-1*J86*J86+$D$9</f>
        <v>-14563016189.45805</v>
      </c>
      <c r="L86" s="36">
        <f>J86*$D$8</f>
        <v>13443922162.261919</v>
      </c>
      <c r="M86" s="36">
        <f>$D$10</f>
        <v>3787878787.8787875</v>
      </c>
      <c r="N86">
        <v>0</v>
      </c>
      <c r="O86" s="36">
        <f>20*LOG10(SQRT((M86*M86+N86*N86)/(K86*K86+L86*L86)))</f>
        <v>-14.374019797476656</v>
      </c>
      <c r="Q86" s="36">
        <f>-1*J86*J86+$E$9</f>
        <v>-6446133072.574934</v>
      </c>
      <c r="R86" s="36">
        <f>J86*$E$8</f>
        <v>9514836950.172285</v>
      </c>
      <c r="S86" s="36">
        <f>$E$10</f>
        <v>11904761904.761904</v>
      </c>
      <c r="T86">
        <v>0</v>
      </c>
      <c r="U86" s="36">
        <f>20*LOG10(SQRT((S86*S86+T86*T86)/(Q86*Q86+R86*R86)))</f>
        <v>0.3058873692590087</v>
      </c>
      <c r="W86" s="36">
        <f>-1*J86*J86+$F$9</f>
        <v>1349656638.1083908</v>
      </c>
      <c r="X86" s="36">
        <f>J86*$F$8</f>
        <v>3415993071.0239077</v>
      </c>
      <c r="Y86" s="36">
        <f>$F$10</f>
        <v>19700551615.44523</v>
      </c>
      <c r="Z86">
        <v>0</v>
      </c>
      <c r="AA86" s="36">
        <f>20*LOG10(SQRT((Y86*Y86+Z86*Z86)/(W86*W86+X86*X86)))</f>
        <v>14.589260966811366</v>
      </c>
      <c r="AC86" s="36">
        <f>K86*Q86*W86-L86*R86*W86-K86*R86*X86-Q86*L86*X86</f>
        <v>7.23426123844673E+29</v>
      </c>
      <c r="AD86" s="36">
        <f>K86*W86*R86+Q86*W86*L86+K86*Q86*X86-L86*R86*X86</f>
        <v>-4.2026363980771175E+29</v>
      </c>
      <c r="AE86" s="36">
        <f>M86*S86*Y86</f>
        <v>8.88372637781621E+29</v>
      </c>
      <c r="AF86">
        <v>0</v>
      </c>
      <c r="AG86" s="36">
        <f>20*LOG10(SQRT((AE86*AE86+AF86*AF86)/(AC86*AC86+AD86*AD86)))</f>
        <v>0.5211285385937197</v>
      </c>
    </row>
    <row r="87" spans="2:33" ht="13.5">
      <c r="B87" s="17">
        <v>0.99</v>
      </c>
      <c r="C87" s="17">
        <f>J87/2/PI()</f>
        <v>21780</v>
      </c>
      <c r="D87" s="17">
        <f>O87</f>
        <v>-14.534773299790054</v>
      </c>
      <c r="E87" s="17">
        <f>U87</f>
        <v>0.0862551974482138</v>
      </c>
      <c r="F87" s="17">
        <f>AA87</f>
        <v>14.798658218499789</v>
      </c>
      <c r="G87" s="17">
        <f>AG87</f>
        <v>0.3501401161579499</v>
      </c>
      <c r="I87" s="36">
        <f>B87*2*PI()</f>
        <v>6.220353454107791</v>
      </c>
      <c r="J87" s="36">
        <f>I87*$D$4</f>
        <v>136847.7759903714</v>
      </c>
      <c r="K87" s="36">
        <f>-1*J87*J87+$D$9</f>
        <v>-14939435005.63208</v>
      </c>
      <c r="L87" s="36">
        <f>J87*$D$8</f>
        <v>13581105041.468676</v>
      </c>
      <c r="M87" s="36">
        <f>$D$10</f>
        <v>3787878787.8787875</v>
      </c>
      <c r="N87">
        <v>0</v>
      </c>
      <c r="O87" s="36">
        <f>20*LOG10(SQRT((M87*M87+N87*N87)/(K87*K87+L87*L87)))</f>
        <v>-14.534773299790054</v>
      </c>
      <c r="Q87" s="36">
        <f>-1*J87*J87+$E$9</f>
        <v>-6822551888.748964</v>
      </c>
      <c r="R87" s="36">
        <f>J87*$E$8</f>
        <v>9611927123.133228</v>
      </c>
      <c r="S87" s="36">
        <f>$E$10</f>
        <v>11904761904.761904</v>
      </c>
      <c r="T87">
        <v>0</v>
      </c>
      <c r="U87" s="36">
        <f>20*LOG10(SQRT((S87*S87+T87*T87)/(Q87*Q87+R87*R87)))</f>
        <v>0.0862551974482138</v>
      </c>
      <c r="W87" s="36">
        <f>-1*J87*J87+$F$9</f>
        <v>973237821.9343605</v>
      </c>
      <c r="X87" s="36">
        <f>J87*$F$8</f>
        <v>3450850143.177213</v>
      </c>
      <c r="Y87" s="36">
        <f>$F$10</f>
        <v>19700551615.44523</v>
      </c>
      <c r="Z87">
        <v>0</v>
      </c>
      <c r="AA87" s="36">
        <f>20*LOG10(SQRT((Y87*Y87+Z87*Z87)/(W87*W87+X87*X87)))</f>
        <v>14.798658218499789</v>
      </c>
      <c r="AC87" s="36">
        <f>K87*Q87*W87-L87*R87*W87-K87*R87*X87-Q87*L87*X87</f>
        <v>7.874293551156084E+29</v>
      </c>
      <c r="AD87" s="36">
        <f>K87*W87*R87+Q87*W87*L87+K87*Q87*X87-L87*R87*X87</f>
        <v>-3.2867974403900135E+29</v>
      </c>
      <c r="AE87" s="36">
        <f>M87*S87*Y87</f>
        <v>8.88372637781621E+29</v>
      </c>
      <c r="AF87">
        <v>0</v>
      </c>
      <c r="AG87" s="36">
        <f>20*LOG10(SQRT((AE87*AE87+AF87*AF87)/(AC87*AC87+AD87*AD87)))</f>
        <v>0.3501401161579499</v>
      </c>
    </row>
    <row r="88" spans="2:33" ht="13.5">
      <c r="B88" s="17">
        <v>1</v>
      </c>
      <c r="C88" s="17">
        <f>J88/2/PI()</f>
        <v>21999.999999999996</v>
      </c>
      <c r="D88" s="17">
        <f>O88</f>
        <v>-14.694289798965974</v>
      </c>
      <c r="E88" s="17">
        <f>U88</f>
        <v>-0.13343224817194047</v>
      </c>
      <c r="F88" s="17">
        <f>AA88</f>
        <v>14.919841977576587</v>
      </c>
      <c r="G88" s="17">
        <f>AG88</f>
        <v>0.09211993043867357</v>
      </c>
      <c r="I88" s="36">
        <f>B88*2*PI()</f>
        <v>6.283185307179586</v>
      </c>
      <c r="J88" s="36">
        <f>I88*$D$4</f>
        <v>138230.07675795088</v>
      </c>
      <c r="K88" s="36">
        <f>-1*J88*J88+$D$9</f>
        <v>-15319675332.630203</v>
      </c>
      <c r="L88" s="36">
        <f>J88*$D$8</f>
        <v>13718287920.675428</v>
      </c>
      <c r="M88" s="36">
        <f>$D$10</f>
        <v>3787878787.8787875</v>
      </c>
      <c r="N88">
        <v>0</v>
      </c>
      <c r="O88" s="36">
        <f>20*LOG10(SQRT((M88*M88+N88*N88)/(K88*K88+L88*L88)))</f>
        <v>-14.694289798965974</v>
      </c>
      <c r="Q88" s="36">
        <f>-1*J88*J88+$E$9</f>
        <v>-7202792215.7470875</v>
      </c>
      <c r="R88" s="36">
        <f>J88*$E$8</f>
        <v>9709017296.09417</v>
      </c>
      <c r="S88" s="36">
        <f>$E$10</f>
        <v>11904761904.761904</v>
      </c>
      <c r="T88">
        <v>0</v>
      </c>
      <c r="U88" s="36">
        <f>20*LOG10(SQRT((S88*S88+T88*T88)/(Q88*Q88+R88*R88)))</f>
        <v>-0.13343224817194047</v>
      </c>
      <c r="W88" s="36">
        <f>-1*J88*J88+$F$9</f>
        <v>592997494.9362373</v>
      </c>
      <c r="X88" s="36">
        <f>J88*$F$8</f>
        <v>3485707215.3305182</v>
      </c>
      <c r="Y88" s="36">
        <f>$F$10</f>
        <v>19700551615.44523</v>
      </c>
      <c r="Z88">
        <v>0</v>
      </c>
      <c r="AA88" s="36">
        <f>20*LOG10(SQRT((Y88*Y88+Z88*Z88)/(W88*W88+X88*X88)))</f>
        <v>14.919841977576587</v>
      </c>
      <c r="AC88" s="36">
        <f>K88*Q88*W88-L88*R88*W88-K88*R88*X88-Q88*L88*X88</f>
        <v>8.493352216065569E+29</v>
      </c>
      <c r="AD88" s="36">
        <f>K88*W88*R88+Q88*W88*L88+K88*Q88*X88-L88*R88*X88</f>
        <v>-2.2643267448883536E+29</v>
      </c>
      <c r="AE88" s="36">
        <f>M88*S88*Y88</f>
        <v>8.88372637781621E+29</v>
      </c>
      <c r="AF88">
        <v>0</v>
      </c>
      <c r="AG88" s="36">
        <f>20*LOG10(SQRT((AE88*AE88+AF88*AF88)/(AC88*AC88+AD88*AD88)))</f>
        <v>0.09211993043867357</v>
      </c>
    </row>
    <row r="89" spans="2:33" ht="13.5">
      <c r="B89" s="17">
        <v>1.01</v>
      </c>
      <c r="C89" s="17">
        <f>J89/2/PI()</f>
        <v>22220</v>
      </c>
      <c r="D89" s="17">
        <f>O89</f>
        <v>-14.852580951678341</v>
      </c>
      <c r="E89" s="17">
        <f>U89</f>
        <v>-0.35289225141250957</v>
      </c>
      <c r="F89" s="17">
        <f>AA89</f>
        <v>14.942052775377743</v>
      </c>
      <c r="G89" s="17">
        <f>AG89</f>
        <v>-0.26342042771310603</v>
      </c>
      <c r="I89" s="36">
        <f>B89*2*PI()</f>
        <v>6.346017160251382</v>
      </c>
      <c r="J89" s="36">
        <f>I89*$D$4</f>
        <v>139612.3775255304</v>
      </c>
      <c r="K89" s="36">
        <f>-1*J89*J89+$D$9</f>
        <v>-15703737170.452438</v>
      </c>
      <c r="L89" s="36">
        <f>J89*$D$8</f>
        <v>13855470799.882183</v>
      </c>
      <c r="M89" s="36">
        <f>$D$10</f>
        <v>3787878787.8787875</v>
      </c>
      <c r="N89">
        <v>0</v>
      </c>
      <c r="O89" s="36">
        <f>20*LOG10(SQRT((M89*M89+N89*N89)/(K89*K89+L89*L89)))</f>
        <v>-14.852580951678341</v>
      </c>
      <c r="Q89" s="36">
        <f>-1*J89*J89+$E$9</f>
        <v>-7586854053.569323</v>
      </c>
      <c r="R89" s="36">
        <f>J89*$E$8</f>
        <v>9806107469.05511</v>
      </c>
      <c r="S89" s="36">
        <f>$E$10</f>
        <v>11904761904.761904</v>
      </c>
      <c r="T89">
        <v>0</v>
      </c>
      <c r="U89" s="36">
        <f>20*LOG10(SQRT((S89*S89+T89*T89)/(Q89*Q89+R89*R89)))</f>
        <v>-0.35289225141250957</v>
      </c>
      <c r="W89" s="36">
        <f>-1*J89*J89+$F$9</f>
        <v>208935657.11400223</v>
      </c>
      <c r="X89" s="36">
        <f>J89*$F$8</f>
        <v>3520564287.483824</v>
      </c>
      <c r="Y89" s="36">
        <f>$F$10</f>
        <v>19700551615.44523</v>
      </c>
      <c r="Z89">
        <v>0</v>
      </c>
      <c r="AA89" s="36">
        <f>20*LOG10(SQRT((Y89*Y89+Z89*Z89)/(W89*W89+X89*X89)))</f>
        <v>14.942052775377743</v>
      </c>
      <c r="AC89" s="36">
        <f>K89*Q89*W89-L89*R89*W89-K89*R89*X89-Q89*L89*X89</f>
        <v>9.087256301048858E+29</v>
      </c>
      <c r="AD89" s="36">
        <f>K89*W89*R89+Q89*W89*L89+K89*Q89*X89-L89*R89*X89</f>
        <v>-1.1302365135912698E+29</v>
      </c>
      <c r="AE89" s="36">
        <f>M89*S89*Y89</f>
        <v>8.88372637781621E+29</v>
      </c>
      <c r="AF89">
        <v>0</v>
      </c>
      <c r="AG89" s="36">
        <f>20*LOG10(SQRT((AE89*AE89+AF89*AF89)/(AC89*AC89+AD89*AD89)))</f>
        <v>-0.26342042771310603</v>
      </c>
    </row>
    <row r="90" spans="2:33" ht="13.5">
      <c r="B90" s="17">
        <v>1.02</v>
      </c>
      <c r="C90" s="17">
        <f>J90/2/PI()</f>
        <v>22440.000000000004</v>
      </c>
      <c r="D90" s="17">
        <f>O90</f>
        <v>-15.009658615052661</v>
      </c>
      <c r="E90" s="17">
        <f>U90</f>
        <v>-0.5718736618614386</v>
      </c>
      <c r="F90" s="17">
        <f>AA90</f>
        <v>14.860758537132</v>
      </c>
      <c r="G90" s="17">
        <f>AG90</f>
        <v>-0.7207737397820992</v>
      </c>
      <c r="I90" s="36">
        <f>B90*2*PI()</f>
        <v>6.408849013323178</v>
      </c>
      <c r="J90" s="36">
        <f>I90*$D$4</f>
        <v>140994.67829310993</v>
      </c>
      <c r="K90" s="36">
        <f>-1*J90*J90+$D$9</f>
        <v>-16091620519.098778</v>
      </c>
      <c r="L90" s="36">
        <f>J90*$D$8</f>
        <v>13992653679.08894</v>
      </c>
      <c r="M90" s="36">
        <f>$D$10</f>
        <v>3787878787.8787875</v>
      </c>
      <c r="N90">
        <v>0</v>
      </c>
      <c r="O90" s="36">
        <f>20*LOG10(SQRT((M90*M90+N90*N90)/(K90*K90+L90*L90)))</f>
        <v>-15.009658615052661</v>
      </c>
      <c r="Q90" s="36">
        <f>-1*J90*J90+$E$9</f>
        <v>-7974737402.215662</v>
      </c>
      <c r="R90" s="36">
        <f>J90*$E$8</f>
        <v>9903197642.016054</v>
      </c>
      <c r="S90" s="36">
        <f>$E$10</f>
        <v>11904761904.761904</v>
      </c>
      <c r="T90">
        <v>0</v>
      </c>
      <c r="U90" s="36">
        <f>20*LOG10(SQRT((S90*S90+T90*T90)/(Q90*Q90+R90*R90)))</f>
        <v>-0.5718736618614386</v>
      </c>
      <c r="W90" s="36">
        <f>-1*J90*J90+$F$9</f>
        <v>-178947691.5323372</v>
      </c>
      <c r="X90" s="36">
        <f>J90*$F$8</f>
        <v>3555421359.6371293</v>
      </c>
      <c r="Y90" s="36">
        <f>$F$10</f>
        <v>19700551615.44523</v>
      </c>
      <c r="Z90">
        <v>0</v>
      </c>
      <c r="AA90" s="36">
        <f>20*LOG10(SQRT((Y90*Y90+Z90*Z90)/(W90*W90+X90*X90)))</f>
        <v>14.860758537132</v>
      </c>
      <c r="AC90" s="36">
        <f>K90*Q90*W90-L90*R90*W90-K90*R90*X90-Q90*L90*X90</f>
        <v>9.651614590022784E+29</v>
      </c>
      <c r="AD90" s="36">
        <f>K90*W90*R90+Q90*W90*L90+K90*Q90*X90-L90*R90*X90</f>
        <v>1.2057896232786675E+28</v>
      </c>
      <c r="AE90" s="36">
        <f>M90*S90*Y90</f>
        <v>8.88372637781621E+29</v>
      </c>
      <c r="AF90">
        <v>0</v>
      </c>
      <c r="AG90" s="36">
        <f>20*LOG10(SQRT((AE90*AE90+AF90*AF90)/(AC90*AC90+AD90*AD90)))</f>
        <v>-0.7207737397820992</v>
      </c>
    </row>
    <row r="91" spans="2:33" ht="13.5">
      <c r="B91" s="17">
        <v>1.03</v>
      </c>
      <c r="C91" s="17">
        <f>J91/2/PI()</f>
        <v>22660</v>
      </c>
      <c r="D91" s="17">
        <f>O91</f>
        <v>-15.165534812951705</v>
      </c>
      <c r="E91" s="17">
        <f>U91</f>
        <v>-0.7901544485156526</v>
      </c>
      <c r="F91" s="17">
        <f>AA91</f>
        <v>14.678651704742416</v>
      </c>
      <c r="G91" s="17">
        <f>AG91</f>
        <v>-1.2770375567249395</v>
      </c>
      <c r="I91" s="36">
        <f>B91*2*PI()</f>
        <v>6.471680866394974</v>
      </c>
      <c r="J91" s="36">
        <f>I91*$D$4</f>
        <v>142376.97906068942</v>
      </c>
      <c r="K91" s="36">
        <f>-1*J91*J91+$D$9</f>
        <v>-16483325378.569206</v>
      </c>
      <c r="L91" s="36">
        <f>J91*$D$8</f>
        <v>14129836558.295692</v>
      </c>
      <c r="M91" s="36">
        <f>$D$10</f>
        <v>3787878787.8787875</v>
      </c>
      <c r="N91">
        <v>0</v>
      </c>
      <c r="O91" s="36">
        <f>20*LOG10(SQRT((M91*M91+N91*N91)/(K91*K91+L91*L91)))</f>
        <v>-15.165534812951705</v>
      </c>
      <c r="Q91" s="36">
        <f>-1*J91*J91+$E$9</f>
        <v>-8366442261.68609</v>
      </c>
      <c r="R91" s="36">
        <f>J91*$E$8</f>
        <v>10000287814.976995</v>
      </c>
      <c r="S91" s="36">
        <f>$E$10</f>
        <v>11904761904.761904</v>
      </c>
      <c r="T91">
        <v>0</v>
      </c>
      <c r="U91" s="36">
        <f>20*LOG10(SQRT((S91*S91+T91*T91)/(Q91*Q91+R91*R91)))</f>
        <v>-0.7901544485156526</v>
      </c>
      <c r="W91" s="36">
        <f>-1*J91*J91+$F$9</f>
        <v>-570652551.0027657</v>
      </c>
      <c r="X91" s="36">
        <f>J91*$F$8</f>
        <v>3590278431.790434</v>
      </c>
      <c r="Y91" s="36">
        <f>$F$10</f>
        <v>19700551615.44523</v>
      </c>
      <c r="Z91">
        <v>0</v>
      </c>
      <c r="AA91" s="36">
        <f>20*LOG10(SQRT((Y91*Y91+Z91*Z91)/(W91*W91+X91*X91)))</f>
        <v>14.678651704742416</v>
      </c>
      <c r="AC91" s="36">
        <f>K91*Q91*W91-L91*R91*W91-K91*R91*X91-Q91*L91*X91</f>
        <v>1.0181820535011225E+30</v>
      </c>
      <c r="AD91" s="36">
        <f>K91*W91*R91+Q91*W91*L91+K91*Q91*X91-L91*R91*X91</f>
        <v>1.4933444816499427E+29</v>
      </c>
      <c r="AE91" s="36">
        <f>M91*S91*Y91</f>
        <v>8.88372637781621E+29</v>
      </c>
      <c r="AF91">
        <v>0</v>
      </c>
      <c r="AG91" s="36">
        <f>20*LOG10(SQRT((AE91*AE91+AF91*AF91)/(AC91*AC91+AD91*AD91)))</f>
        <v>-1.2770375567249395</v>
      </c>
    </row>
    <row r="92" spans="2:33" ht="13.5">
      <c r="B92" s="17">
        <v>1.04</v>
      </c>
      <c r="C92" s="17">
        <f>J92/2/PI()</f>
        <v>22880.000000000004</v>
      </c>
      <c r="D92" s="17">
        <f>O92</f>
        <v>-15.320221705180881</v>
      </c>
      <c r="E92" s="17">
        <f>U92</f>
        <v>-1.0075392936741032</v>
      </c>
      <c r="F92" s="17">
        <f>AA92</f>
        <v>14.405050023605789</v>
      </c>
      <c r="G92" s="17">
        <f>AG92</f>
        <v>-1.9227109752491953</v>
      </c>
      <c r="I92" s="36">
        <f>B92*2*PI()</f>
        <v>6.53451271946677</v>
      </c>
      <c r="J92" s="36">
        <f>I92*$D$4</f>
        <v>143759.27982826895</v>
      </c>
      <c r="K92" s="36">
        <f>-1*J92*J92+$D$9</f>
        <v>-16878851748.863747</v>
      </c>
      <c r="L92" s="36">
        <f>J92*$D$8</f>
        <v>14267019437.502449</v>
      </c>
      <c r="M92" s="36">
        <f>$D$10</f>
        <v>3787878787.8787875</v>
      </c>
      <c r="N92">
        <v>0</v>
      </c>
      <c r="O92" s="36">
        <f>20*LOG10(SQRT((M92*M92+N92*N92)/(K92*K92+L92*L92)))</f>
        <v>-15.320221705180881</v>
      </c>
      <c r="Q92" s="36">
        <f>-1*J92*J92+$E$9</f>
        <v>-8761968631.98063</v>
      </c>
      <c r="R92" s="36">
        <f>J92*$E$8</f>
        <v>10097377987.937939</v>
      </c>
      <c r="S92" s="36">
        <f>$E$10</f>
        <v>11904761904.761904</v>
      </c>
      <c r="T92">
        <v>0</v>
      </c>
      <c r="U92" s="36">
        <f>20*LOG10(SQRT((S92*S92+T92*T92)/(Q92*Q92+R92*R92)))</f>
        <v>-1.0075392936741032</v>
      </c>
      <c r="W92" s="36">
        <f>-1*J92*J92+$F$9</f>
        <v>-966178921.2973061</v>
      </c>
      <c r="X92" s="36">
        <f>J92*$F$8</f>
        <v>3625135503.9437394</v>
      </c>
      <c r="Y92" s="36">
        <f>$F$10</f>
        <v>19700551615.44523</v>
      </c>
      <c r="Z92">
        <v>0</v>
      </c>
      <c r="AA92" s="36">
        <f>20*LOG10(SQRT((Y92*Y92+Z92*Z92)/(W92*W92+X92*X92)))</f>
        <v>14.405050023605789</v>
      </c>
      <c r="AC92" s="36">
        <f>K92*Q92*W92-L92*R92*W92-K92*R92*X92-Q92*L92*X92</f>
        <v>1.067304715798079E+30</v>
      </c>
      <c r="AD92" s="36">
        <f>K92*W92*R92+Q92*W92*L92+K92*Q92*X92-L92*R92*X92</f>
        <v>2.9934051122187158E+29</v>
      </c>
      <c r="AE92" s="36">
        <f>M92*S92*Y92</f>
        <v>8.88372637781621E+29</v>
      </c>
      <c r="AF92">
        <v>0</v>
      </c>
      <c r="AG92" s="36">
        <f>20*LOG10(SQRT((AE92*AE92+AF92*AF92)/(AC92*AC92+AD92*AD92)))</f>
        <v>-1.9227109752491953</v>
      </c>
    </row>
    <row r="93" spans="1:33" ht="13.5">
      <c r="A93" s="90"/>
      <c r="B93" s="91">
        <v>1.05</v>
      </c>
      <c r="C93" s="17">
        <f>J93/2/PI()</f>
        <v>23100</v>
      </c>
      <c r="D93" s="91">
        <f>O93</f>
        <v>-15.473731559385286</v>
      </c>
      <c r="E93" s="17">
        <f>U93</f>
        <v>-1.2238572657996771</v>
      </c>
      <c r="F93" s="17">
        <f>AA93</f>
        <v>14.053962885126666</v>
      </c>
      <c r="G93" s="17">
        <f>AG93</f>
        <v>-2.643625940058299</v>
      </c>
      <c r="I93" s="36">
        <f>B93*2*PI()</f>
        <v>6.5973445725385655</v>
      </c>
      <c r="J93" s="36">
        <f>I93*$D$4</f>
        <v>145141.58059584844</v>
      </c>
      <c r="K93" s="36">
        <f>-1*J93*J93+$D$9</f>
        <v>-17278199629.98238</v>
      </c>
      <c r="L93" s="36">
        <f>J93*$D$8</f>
        <v>14404202316.709202</v>
      </c>
      <c r="M93" s="36">
        <f>$D$10</f>
        <v>3787878787.8787875</v>
      </c>
      <c r="N93">
        <v>0</v>
      </c>
      <c r="O93" s="36">
        <f>20*LOG10(SQRT((M93*M93+N93*N93)/(K93*K93+L93*L93)))</f>
        <v>-15.473731559385286</v>
      </c>
      <c r="Q93" s="36">
        <f>-1*J93*J93+$E$9</f>
        <v>-9161316513.099264</v>
      </c>
      <c r="R93" s="36">
        <f>J93*$E$8</f>
        <v>10194468160.898878</v>
      </c>
      <c r="S93" s="36">
        <f>$E$10</f>
        <v>11904761904.761904</v>
      </c>
      <c r="T93">
        <v>0</v>
      </c>
      <c r="U93" s="36">
        <f>20*LOG10(SQRT((S93*S93+T93*T93)/(Q93*Q93+R93*R93)))</f>
        <v>-1.2238572657996771</v>
      </c>
      <c r="W93" s="36">
        <f>-1*J93*J93+$F$9</f>
        <v>-1365526802.4159393</v>
      </c>
      <c r="X93" s="36">
        <f>J93*$F$8</f>
        <v>3659992576.0970445</v>
      </c>
      <c r="Y93" s="36">
        <f>$F$10</f>
        <v>19700551615.44523</v>
      </c>
      <c r="Z93">
        <v>0</v>
      </c>
      <c r="AA93" s="36">
        <f>20*LOG10(SQRT((Y93*Y93+Z93*Z93)/(W93*W93+X93*X93)))</f>
        <v>14.053962885126666</v>
      </c>
      <c r="AC93" s="36">
        <f>K93*Q93*W93-L93*R93*W93-K93*R93*X93-Q93*L93*X93</f>
        <v>1.1120241902448111E+30</v>
      </c>
      <c r="AD93" s="36">
        <f>K93*W93*R93+Q93*W93*L93+K93*Q93*X93-L93*R93*X93</f>
        <v>4.626227370049013E+29</v>
      </c>
      <c r="AE93" s="36">
        <f>M93*S93*Y93</f>
        <v>8.88372637781621E+29</v>
      </c>
      <c r="AF93">
        <v>0</v>
      </c>
      <c r="AG93" s="36">
        <f>20*LOG10(SQRT((AE93*AE93+AF93*AF93)/(AC93*AC93+AD93*AD93)))</f>
        <v>-2.643625940058299</v>
      </c>
    </row>
    <row r="94" spans="2:33" ht="13.5">
      <c r="B94" s="17">
        <v>1.06</v>
      </c>
      <c r="C94" s="17">
        <f>J94/2/PI()</f>
        <v>23320.000000000004</v>
      </c>
      <c r="D94" s="17">
        <f>O94</f>
        <v>-15.626076725427344</v>
      </c>
      <c r="E94" s="17">
        <f>U94</f>
        <v>-1.438959598695995</v>
      </c>
      <c r="F94" s="17">
        <f>AA94</f>
        <v>13.641596364470722</v>
      </c>
      <c r="G94" s="17">
        <f>AG94</f>
        <v>-3.4234399596526153</v>
      </c>
      <c r="I94" s="36">
        <f>B94*2*PI()</f>
        <v>6.660176425610362</v>
      </c>
      <c r="J94" s="36">
        <f>I94*$D$4</f>
        <v>146523.88136342796</v>
      </c>
      <c r="K94" s="36">
        <f>-1*J94*J94+$D$9</f>
        <v>-17681369021.925125</v>
      </c>
      <c r="L94" s="36">
        <f>J94*$D$8</f>
        <v>14541385195.915956</v>
      </c>
      <c r="M94" s="36">
        <f>$D$10</f>
        <v>3787878787.8787875</v>
      </c>
      <c r="N94">
        <v>0</v>
      </c>
      <c r="O94" s="36">
        <f>20*LOG10(SQRT((M94*M94+N94*N94)/(K94*K94+L94*L94)))</f>
        <v>-15.626076725427344</v>
      </c>
      <c r="Q94" s="36">
        <f>-1*J94*J94+$E$9</f>
        <v>-9564485905.04201</v>
      </c>
      <c r="R94" s="36">
        <f>J94*$E$8</f>
        <v>10291558333.859821</v>
      </c>
      <c r="S94" s="36">
        <f>$E$10</f>
        <v>11904761904.761904</v>
      </c>
      <c r="T94">
        <v>0</v>
      </c>
      <c r="U94" s="36">
        <f>20*LOG10(SQRT((S94*S94+T94*T94)/(Q94*Q94+R94*R94)))</f>
        <v>-1.438959598695995</v>
      </c>
      <c r="W94" s="36">
        <f>-1*J94*J94+$F$9</f>
        <v>-1768696194.3586845</v>
      </c>
      <c r="X94" s="36">
        <f>J94*$F$8</f>
        <v>3694849648.25035</v>
      </c>
      <c r="Y94" s="36">
        <f>$F$10</f>
        <v>19700551615.44523</v>
      </c>
      <c r="Z94">
        <v>0</v>
      </c>
      <c r="AA94" s="36">
        <f>20*LOG10(SQRT((Y94*Y94+Z94*Z94)/(W94*W94+X94*X94)))</f>
        <v>13.641596364470722</v>
      </c>
      <c r="AC94" s="36">
        <f>K94*Q94*W94-L94*R94*W94-K94*R94*X94-Q94*L94*X94</f>
        <v>1.1518121434859143E+30</v>
      </c>
      <c r="AD94" s="36">
        <f>K94*W94*R94+Q94*W94*L94+K94*Q94*X94-L94*R94*X94</f>
        <v>6.397400398435463E+29</v>
      </c>
      <c r="AE94" s="36">
        <f>M94*S94*Y94</f>
        <v>8.88372637781621E+29</v>
      </c>
      <c r="AF94">
        <v>0</v>
      </c>
      <c r="AG94" s="36">
        <f>20*LOG10(SQRT((AE94*AE94+AF94*AF94)/(AC94*AC94+AD94*AD94)))</f>
        <v>-3.4234399596526153</v>
      </c>
    </row>
    <row r="95" spans="2:33" ht="13.5">
      <c r="B95" s="17">
        <v>1.07</v>
      </c>
      <c r="C95" s="17">
        <f>J95/2/PI()</f>
        <v>23540</v>
      </c>
      <c r="D95" s="17">
        <f>O95</f>
        <v>-15.777269612049615</v>
      </c>
      <c r="E95" s="17">
        <f>U95</f>
        <v>-1.6527175951067186</v>
      </c>
      <c r="F95" s="17">
        <f>AA95</f>
        <v>13.184100719396877</v>
      </c>
      <c r="G95" s="17">
        <f>AG95</f>
        <v>-4.24588648775946</v>
      </c>
      <c r="I95" s="36">
        <f>B95*2*PI()</f>
        <v>6.7230082786821574</v>
      </c>
      <c r="J95" s="36">
        <f>I95*$D$4</f>
        <v>147906.18213100746</v>
      </c>
      <c r="K95" s="36">
        <f>-1*J95*J95+$D$9</f>
        <v>-18088359924.691963</v>
      </c>
      <c r="L95" s="36">
        <f>J95*$D$8</f>
        <v>14678568075.12271</v>
      </c>
      <c r="M95" s="36">
        <f>$D$10</f>
        <v>3787878787.8787875</v>
      </c>
      <c r="N95">
        <v>0</v>
      </c>
      <c r="O95" s="36">
        <f>20*LOG10(SQRT((M95*M95+N95*N95)/(K95*K95+L95*L95)))</f>
        <v>-15.777269612049615</v>
      </c>
      <c r="Q95" s="36">
        <f>-1*J95*J95+$E$9</f>
        <v>-9971476807.808847</v>
      </c>
      <c r="R95" s="36">
        <f>J95*$E$8</f>
        <v>10388648506.820763</v>
      </c>
      <c r="S95" s="36">
        <f>$E$10</f>
        <v>11904761904.761904</v>
      </c>
      <c r="T95">
        <v>0</v>
      </c>
      <c r="U95" s="36">
        <f>20*LOG10(SQRT((S95*S95+T95*T95)/(Q95*Q95+R95*R95)))</f>
        <v>-1.6527175951067186</v>
      </c>
      <c r="W95" s="36">
        <f>-1*J95*J95+$F$9</f>
        <v>-2175687097.1255226</v>
      </c>
      <c r="X95" s="36">
        <f>J95*$F$8</f>
        <v>3729706720.403655</v>
      </c>
      <c r="Y95" s="36">
        <f>$F$10</f>
        <v>19700551615.44523</v>
      </c>
      <c r="Z95">
        <v>0</v>
      </c>
      <c r="AA95" s="36">
        <f>20*LOG10(SQRT((Y95*Y95+Z95*Z95)/(W95*W95+X95*X95)))</f>
        <v>13.184100719396877</v>
      </c>
      <c r="AC95" s="36">
        <f>K95*Q95*W95-L95*R95*W95-K95*R95*X95-Q95*L95*X95</f>
        <v>1.1861166395740033E+30</v>
      </c>
      <c r="AD95" s="36">
        <f>K95*W95*R95+Q95*W95*L95+K95*Q95*X95-L95*R95*X95</f>
        <v>8.31263714706066E+29</v>
      </c>
      <c r="AE95" s="36">
        <f>M95*S95*Y95</f>
        <v>8.88372637781621E+29</v>
      </c>
      <c r="AF95">
        <v>0</v>
      </c>
      <c r="AG95" s="36">
        <f>20*LOG10(SQRT((AE95*AE95+AF95*AF95)/(AC95*AC95+AD95*AD95)))</f>
        <v>-4.24588648775946</v>
      </c>
    </row>
    <row r="96" spans="2:33" ht="13.5">
      <c r="B96" s="17">
        <v>1.08</v>
      </c>
      <c r="C96" s="17">
        <f>J96/2/PI()</f>
        <v>23760.000000000004</v>
      </c>
      <c r="D96" s="17">
        <f>O96</f>
        <v>-15.927322665642238</v>
      </c>
      <c r="E96" s="17">
        <f>U96</f>
        <v>-1.8650206654899903</v>
      </c>
      <c r="F96" s="17">
        <f>AA96</f>
        <v>12.69602491928402</v>
      </c>
      <c r="G96" s="17">
        <f>AG96</f>
        <v>-5.096318411848205</v>
      </c>
      <c r="I96" s="36">
        <f>B96*2*PI()</f>
        <v>6.785840131753954</v>
      </c>
      <c r="J96" s="36">
        <f>I96*$D$4</f>
        <v>149288.48289858698</v>
      </c>
      <c r="K96" s="36">
        <f>-1*J96*J96+$D$9</f>
        <v>-18499172338.28291</v>
      </c>
      <c r="L96" s="36">
        <f>J96*$D$8</f>
        <v>14815750954.329466</v>
      </c>
      <c r="M96" s="36">
        <f>$D$10</f>
        <v>3787878787.8787875</v>
      </c>
      <c r="N96">
        <v>0</v>
      </c>
      <c r="O96" s="36">
        <f>20*LOG10(SQRT((M96*M96+N96*N96)/(K96*K96+L96*L96)))</f>
        <v>-15.927322665642238</v>
      </c>
      <c r="Q96" s="36">
        <f>-1*J96*J96+$E$9</f>
        <v>-10382289221.399794</v>
      </c>
      <c r="R96" s="36">
        <f>J96*$E$8</f>
        <v>10485738679.781704</v>
      </c>
      <c r="S96" s="36">
        <f>$E$10</f>
        <v>11904761904.761904</v>
      </c>
      <c r="T96">
        <v>0</v>
      </c>
      <c r="U96" s="36">
        <f>20*LOG10(SQRT((S96*S96+T96*T96)/(Q96*Q96+R96*R96)))</f>
        <v>-1.8650206654899903</v>
      </c>
      <c r="W96" s="36">
        <f>-1*J96*J96+$F$9</f>
        <v>-2586499510.716469</v>
      </c>
      <c r="X96" s="36">
        <f>J96*$F$8</f>
        <v>3764563792.5569606</v>
      </c>
      <c r="Y96" s="36">
        <f>$F$10</f>
        <v>19700551615.44523</v>
      </c>
      <c r="Z96">
        <v>0</v>
      </c>
      <c r="AA96" s="36">
        <f>20*LOG10(SQRT((Y96*Y96+Z96*Z96)/(W96*W96+X96*X96)))</f>
        <v>12.69602491928402</v>
      </c>
      <c r="AC96" s="36">
        <f>K96*Q96*W96-L96*R96*W96-K96*R96*X96-Q96*L96*X96</f>
        <v>1.2143616100619935E+30</v>
      </c>
      <c r="AD96" s="36">
        <f>K96*W96*R96+Q96*W96*L96+K96*Q96*X96-L96*R96*X96</f>
        <v>1.0377775551103936E+30</v>
      </c>
      <c r="AE96" s="36">
        <f>M96*S96*Y96</f>
        <v>8.88372637781621E+29</v>
      </c>
      <c r="AF96">
        <v>0</v>
      </c>
      <c r="AG96" s="36">
        <f>20*LOG10(SQRT((AE96*AE96+AF96*AF96)/(AC96*AC96+AD96*AD96)))</f>
        <v>-5.096318411848205</v>
      </c>
    </row>
    <row r="97" spans="2:33" ht="13.5">
      <c r="B97" s="17">
        <v>1.09</v>
      </c>
      <c r="C97" s="17">
        <f>J97/2/PI()</f>
        <v>23980</v>
      </c>
      <c r="D97" s="17">
        <f>O97</f>
        <v>-16.076248350947896</v>
      </c>
      <c r="E97" s="17">
        <f>U97</f>
        <v>-2.075774506988917</v>
      </c>
      <c r="F97" s="17">
        <f>AA97</f>
        <v>12.18954686203028</v>
      </c>
      <c r="G97" s="17">
        <f>AG97</f>
        <v>-5.962475995906532</v>
      </c>
      <c r="I97" s="36">
        <f>B97*2*PI()</f>
        <v>6.848671984825749</v>
      </c>
      <c r="J97" s="36">
        <f>I97*$D$4</f>
        <v>150670.78366616648</v>
      </c>
      <c r="K97" s="36">
        <f>-1*J97*J97+$D$9</f>
        <v>-18913806262.697952</v>
      </c>
      <c r="L97" s="36">
        <f>J97*$D$8</f>
        <v>14952933833.536219</v>
      </c>
      <c r="M97" s="36">
        <f>$D$10</f>
        <v>3787878787.8787875</v>
      </c>
      <c r="N97">
        <v>0</v>
      </c>
      <c r="O97" s="36">
        <f>20*LOG10(SQRT((M97*M97+N97*N97)/(K97*K97+L97*L97)))</f>
        <v>-16.076248350947896</v>
      </c>
      <c r="Q97" s="36">
        <f>-1*J97*J97+$E$9</f>
        <v>-10796923145.814837</v>
      </c>
      <c r="R97" s="36">
        <f>J97*$E$8</f>
        <v>10582828852.742645</v>
      </c>
      <c r="S97" s="36">
        <f>$E$10</f>
        <v>11904761904.761904</v>
      </c>
      <c r="T97">
        <v>0</v>
      </c>
      <c r="U97" s="36">
        <f>20*LOG10(SQRT((S97*S97+T97*T97)/(Q97*Q97+R97*R97)))</f>
        <v>-2.075774506988917</v>
      </c>
      <c r="W97" s="36">
        <f>-1*J97*J97+$F$9</f>
        <v>-3001133435.1315117</v>
      </c>
      <c r="X97" s="36">
        <f>J97*$F$8</f>
        <v>3799420864.710265</v>
      </c>
      <c r="Y97" s="36">
        <f>$F$10</f>
        <v>19700551615.44523</v>
      </c>
      <c r="Z97">
        <v>0</v>
      </c>
      <c r="AA97" s="36">
        <f>20*LOG10(SQRT((Y97*Y97+Z97*Z97)/(W97*W97+X97*X97)))</f>
        <v>12.18954686203028</v>
      </c>
      <c r="AC97" s="36">
        <f>K97*Q97*W97-L97*R97*W97-K97*R97*X97-Q97*L97*X97</f>
        <v>1.2359463190725492E+30</v>
      </c>
      <c r="AD97" s="36">
        <f>K97*W97*R97+Q97*W97*L97+K97*Q97*X97-L97*R97*X97</f>
        <v>1.2598779710349532E+30</v>
      </c>
      <c r="AE97" s="36">
        <f>M97*S97*Y97</f>
        <v>8.88372637781621E+29</v>
      </c>
      <c r="AF97">
        <v>0</v>
      </c>
      <c r="AG97" s="36">
        <f>20*LOG10(SQRT((AE97*AE97+AF97*AF97)/(AC97*AC97+AD97*AD97)))</f>
        <v>-5.962475995906532</v>
      </c>
    </row>
    <row r="98" spans="2:33" ht="13.5">
      <c r="B98" s="17">
        <v>1.1</v>
      </c>
      <c r="C98" s="17">
        <f>J98/2/PI()</f>
        <v>24200.000000000004</v>
      </c>
      <c r="D98" s="17">
        <f>O98</f>
        <v>-16.2240591335502</v>
      </c>
      <c r="E98" s="17">
        <f>U98</f>
        <v>-2.284899423257602</v>
      </c>
      <c r="F98" s="17">
        <f>AA98</f>
        <v>11.674305764977849</v>
      </c>
      <c r="G98" s="17">
        <f>AG98</f>
        <v>-6.8346527918299484</v>
      </c>
      <c r="I98" s="36">
        <f>B98*2*PI()</f>
        <v>6.911503837897546</v>
      </c>
      <c r="J98" s="36">
        <f>I98*$D$4</f>
        <v>152053.084433746</v>
      </c>
      <c r="K98" s="36">
        <f>-1*J98*J98+$D$9</f>
        <v>-19332261697.937103</v>
      </c>
      <c r="L98" s="36">
        <f>J98*$D$8</f>
        <v>15090116712.742973</v>
      </c>
      <c r="M98" s="36">
        <f>$D$10</f>
        <v>3787878787.8787875</v>
      </c>
      <c r="N98">
        <v>0</v>
      </c>
      <c r="O98" s="36">
        <f>20*LOG10(SQRT((M98*M98+N98*N98)/(K98*K98+L98*L98)))</f>
        <v>-16.2240591335502</v>
      </c>
      <c r="Q98" s="36">
        <f>-1*J98*J98+$E$9</f>
        <v>-11215378581.053988</v>
      </c>
      <c r="R98" s="36">
        <f>J98*$E$8</f>
        <v>10679919025.703588</v>
      </c>
      <c r="S98" s="36">
        <f>$E$10</f>
        <v>11904761904.761904</v>
      </c>
      <c r="T98">
        <v>0</v>
      </c>
      <c r="U98" s="36">
        <f>20*LOG10(SQRT((S98*S98+T98*T98)/(Q98*Q98+R98*R98)))</f>
        <v>-2.284899423257602</v>
      </c>
      <c r="W98" s="36">
        <f>-1*J98*J98+$F$9</f>
        <v>-3419588870.3706627</v>
      </c>
      <c r="X98" s="36">
        <f>J98*$F$8</f>
        <v>3834277936.8635707</v>
      </c>
      <c r="Y98" s="36">
        <f>$F$10</f>
        <v>19700551615.44523</v>
      </c>
      <c r="Z98">
        <v>0</v>
      </c>
      <c r="AA98" s="36">
        <f>20*LOG10(SQRT((Y98*Y98+Z98*Z98)/(W98*W98+X98*X98)))</f>
        <v>11.674305764977849</v>
      </c>
      <c r="AC98" s="36">
        <f>K98*Q98*W98-L98*R98*W98-K98*R98*X98-Q98*L98*X98</f>
        <v>1.2502448233447167E+30</v>
      </c>
      <c r="AD98" s="36">
        <f>K98*W98*R98+Q98*W98*L98+K98*Q98*X98-L98*R98*X98</f>
        <v>1.4981741068295302E+30</v>
      </c>
      <c r="AE98" s="36">
        <f>M98*S98*Y98</f>
        <v>8.88372637781621E+29</v>
      </c>
      <c r="AF98">
        <v>0</v>
      </c>
      <c r="AG98" s="36">
        <f>20*LOG10(SQRT((AE98*AE98+AF98*AF98)/(AC98*AC98+AD98*AD98)))</f>
        <v>-6.8346527918299484</v>
      </c>
    </row>
    <row r="99" spans="1:33" ht="13.5">
      <c r="A99" s="90"/>
      <c r="B99" s="17">
        <v>1.11</v>
      </c>
      <c r="C99" s="17">
        <f>J99/2/PI()</f>
        <v>24420</v>
      </c>
      <c r="D99" s="91">
        <f>O99</f>
        <v>-16.370767464002803</v>
      </c>
      <c r="E99" s="17">
        <f>U99</f>
        <v>-2.49232878257264</v>
      </c>
      <c r="F99" s="17">
        <f>AA99</f>
        <v>11.15759838276973</v>
      </c>
      <c r="G99" s="17">
        <f>AG99</f>
        <v>-7.705497863805708</v>
      </c>
      <c r="I99" s="36">
        <f>B99*2*PI()</f>
        <v>6.974335690969341</v>
      </c>
      <c r="J99" s="36">
        <f>I99*$D$4</f>
        <v>153435.3852013255</v>
      </c>
      <c r="K99" s="36">
        <f>-1*J99*J99+$D$9</f>
        <v>-19754538644.000347</v>
      </c>
      <c r="L99" s="36">
        <f>J99*$D$8</f>
        <v>15227299591.949726</v>
      </c>
      <c r="M99" s="36">
        <f>$D$10</f>
        <v>3787878787.8787875</v>
      </c>
      <c r="N99">
        <v>0</v>
      </c>
      <c r="O99" s="36">
        <f>20*LOG10(SQRT((M99*M99+N99*N99)/(K99*K99+L99*L99)))</f>
        <v>-16.370767464002803</v>
      </c>
      <c r="Q99" s="36">
        <f>-1*J99*J99+$E$9</f>
        <v>-11637655527.117231</v>
      </c>
      <c r="R99" s="36">
        <f>J99*$E$8</f>
        <v>10777009198.664528</v>
      </c>
      <c r="S99" s="36">
        <f>$E$10</f>
        <v>11904761904.761904</v>
      </c>
      <c r="T99">
        <v>0</v>
      </c>
      <c r="U99" s="36">
        <f>20*LOG10(SQRT((S99*S99+T99*T99)/(Q99*Q99+R99*R99)))</f>
        <v>-2.49232878257264</v>
      </c>
      <c r="W99" s="36">
        <f>-1*J99*J99+$F$9</f>
        <v>-3841865816.4339066</v>
      </c>
      <c r="X99" s="36">
        <f>J99*$F$8</f>
        <v>3869135009.0168757</v>
      </c>
      <c r="Y99" s="36">
        <f>$F$10</f>
        <v>19700551615.44523</v>
      </c>
      <c r="Z99">
        <v>0</v>
      </c>
      <c r="AA99" s="36">
        <f>20*LOG10(SQRT((Y99*Y99+Z99*Z99)/(W99*W99+X99*X99)))</f>
        <v>11.15759838276973</v>
      </c>
      <c r="AC99" s="36">
        <f>K99*Q99*W99-L99*R99*W99-K99*R99*X99-Q99*L99*X99</f>
        <v>1.25660542725773E+30</v>
      </c>
      <c r="AD99" s="36">
        <f>K99*W99*R99+Q99*W99*L99+K99*Q99*X99-L99*R99*X99</f>
        <v>1.753287959126091E+30</v>
      </c>
      <c r="AE99" s="36">
        <f>M99*S99*Y99</f>
        <v>8.88372637781621E+29</v>
      </c>
      <c r="AF99">
        <v>0</v>
      </c>
      <c r="AG99" s="36">
        <f>20*LOG10(SQRT((AE99*AE99+AF99*AF99)/(AC99*AC99+AD99*AD99)))</f>
        <v>-7.705497863805708</v>
      </c>
    </row>
    <row r="100" spans="1:33" ht="13.5">
      <c r="A100" s="90"/>
      <c r="B100" s="17">
        <v>1.12</v>
      </c>
      <c r="C100" s="17">
        <f>J100/2/PI()</f>
        <v>24640.000000000004</v>
      </c>
      <c r="D100" s="17">
        <f>O100</f>
        <v>-16.51638576346796</v>
      </c>
      <c r="E100" s="17">
        <f>U100</f>
        <v>-2.6980076093505447</v>
      </c>
      <c r="F100" s="17">
        <f>AA100</f>
        <v>10.64474018810346</v>
      </c>
      <c r="G100" s="17">
        <f>AG100</f>
        <v>-8.569653184715039</v>
      </c>
      <c r="I100" s="36">
        <f>B100*2*PI()</f>
        <v>7.037167544041138</v>
      </c>
      <c r="J100" s="36">
        <f>I100*$D$4</f>
        <v>154817.68596890502</v>
      </c>
      <c r="K100" s="36">
        <f>-1*J100*J100+$D$9</f>
        <v>-20180637100.887703</v>
      </c>
      <c r="L100" s="36">
        <f>J100*$D$8</f>
        <v>15364482471.156483</v>
      </c>
      <c r="M100" s="36">
        <f>$D$10</f>
        <v>3787878787.8787875</v>
      </c>
      <c r="N100">
        <v>0</v>
      </c>
      <c r="O100" s="36">
        <f>20*LOG10(SQRT((M100*M100+N100*N100)/(K100*K100+L100*L100)))</f>
        <v>-16.51638576346796</v>
      </c>
      <c r="Q100" s="36">
        <f>-1*J100*J100+$E$9</f>
        <v>-12063753984.004587</v>
      </c>
      <c r="R100" s="36">
        <f>J100*$E$8</f>
        <v>10874099371.625471</v>
      </c>
      <c r="S100" s="36">
        <f>$E$10</f>
        <v>11904761904.761904</v>
      </c>
      <c r="T100">
        <v>0</v>
      </c>
      <c r="U100" s="36">
        <f>20*LOG10(SQRT((S100*S100+T100*T100)/(Q100*Q100+R100*R100)))</f>
        <v>-2.6980076093505447</v>
      </c>
      <c r="W100" s="36">
        <f>-1*J100*J100+$F$9</f>
        <v>-4267964273.3212624</v>
      </c>
      <c r="X100" s="36">
        <f>J100*$F$8</f>
        <v>3903992081.1701813</v>
      </c>
      <c r="Y100" s="36">
        <f>$F$10</f>
        <v>19700551615.44523</v>
      </c>
      <c r="Z100">
        <v>0</v>
      </c>
      <c r="AA100" s="36">
        <f>20*LOG10(SQRT((Y100*Y100+Z100*Z100)/(W100*W100+X100*X100)))</f>
        <v>10.64474018810346</v>
      </c>
      <c r="AC100" s="36">
        <f>K100*Q100*W100-L100*R100*W100-K100*R100*X100-Q100*L100*X100</f>
        <v>1.254350132832E+30</v>
      </c>
      <c r="AD100" s="36">
        <f>K100*W100*R100+Q100*W100*L100+K100*Q100*X100-L100*R100*X100</f>
        <v>2.0258544947496643E+30</v>
      </c>
      <c r="AE100" s="36">
        <f>M100*S100*Y100</f>
        <v>8.88372637781621E+29</v>
      </c>
      <c r="AF100">
        <v>0</v>
      </c>
      <c r="AG100" s="36">
        <f>20*LOG10(SQRT((AE100*AE100+AF100*AF100)/(AC100*AC100+AD100*AD100)))</f>
        <v>-8.569653184715039</v>
      </c>
    </row>
    <row r="101" spans="1:33" ht="13.5">
      <c r="A101" s="90"/>
      <c r="B101" s="91">
        <v>1.1300000000000001</v>
      </c>
      <c r="C101" s="17">
        <f>J101/2/PI()</f>
        <v>24860.000000000004</v>
      </c>
      <c r="D101" s="17">
        <f>O101</f>
        <v>-16.6609264107428</v>
      </c>
      <c r="E101" s="17">
        <f>U101</f>
        <v>-2.9018913026157973</v>
      </c>
      <c r="F101" s="17">
        <f>AA101</f>
        <v>10.139462744549961</v>
      </c>
      <c r="G101" s="17">
        <f>AG101</f>
        <v>-9.423354968808637</v>
      </c>
      <c r="I101" s="36">
        <f>B101*2*PI()</f>
        <v>7.099999397112933</v>
      </c>
      <c r="J101" s="36">
        <f>I101*$D$4</f>
        <v>156199.98673648454</v>
      </c>
      <c r="K101" s="36">
        <f>-1*J101*J101+$D$9</f>
        <v>-20610557068.59916</v>
      </c>
      <c r="L101" s="36">
        <f>J101*$D$8</f>
        <v>15501665350.363237</v>
      </c>
      <c r="M101" s="36">
        <f>$D$10</f>
        <v>3787878787.8787875</v>
      </c>
      <c r="N101">
        <v>0</v>
      </c>
      <c r="O101" s="36">
        <f>20*LOG10(SQRT((M101*M101+N101*N101)/(K101*K101+L101*L101)))</f>
        <v>-16.6609264107428</v>
      </c>
      <c r="Q101" s="36">
        <f>-1*J101*J101+$E$9</f>
        <v>-12493673951.716043</v>
      </c>
      <c r="R101" s="36">
        <f>J101*$E$8</f>
        <v>10971189544.586414</v>
      </c>
      <c r="S101" s="36">
        <f>$E$10</f>
        <v>11904761904.761904</v>
      </c>
      <c r="T101">
        <v>0</v>
      </c>
      <c r="U101" s="36">
        <f>20*LOG10(SQRT((S101*S101+T101*T101)/(Q101*Q101+R101*R101)))</f>
        <v>-2.9018913026157973</v>
      </c>
      <c r="W101" s="36">
        <f>-1*J101*J101+$F$9</f>
        <v>-4697884241.032719</v>
      </c>
      <c r="X101" s="36">
        <f>J101*$F$8</f>
        <v>3938849153.323487</v>
      </c>
      <c r="Y101" s="36">
        <f>$F$10</f>
        <v>19700551615.44523</v>
      </c>
      <c r="Z101">
        <v>0</v>
      </c>
      <c r="AA101" s="36">
        <f>20*LOG10(SQRT((Y101*Y101+Z101*Z101)/(W101*W101+X101*X101)))</f>
        <v>10.139462744549961</v>
      </c>
      <c r="AC101" s="36">
        <f>K101*Q101*W101-L101*R101*W101-K101*R101*X101-Q101*L101*X101</f>
        <v>1.2427740847072755E+30</v>
      </c>
      <c r="AD101" s="36">
        <f>K101*W101*R101+Q101*W101*L101+K101*Q101*X101-L101*R101*X101</f>
        <v>2.3165217686291462E+30</v>
      </c>
      <c r="AE101" s="36">
        <f>M101*S101*Y101</f>
        <v>8.88372637781621E+29</v>
      </c>
      <c r="AF101">
        <v>0</v>
      </c>
      <c r="AG101" s="36">
        <f>20*LOG10(SQRT((AE101*AE101+AF101*AF101)/(AC101*AC101+AD101*AD101)))</f>
        <v>-9.423354968808637</v>
      </c>
    </row>
    <row r="102" spans="1:33" ht="13.5">
      <c r="A102" s="90"/>
      <c r="B102" s="17">
        <v>1.1400000000000001</v>
      </c>
      <c r="C102" s="17">
        <f>J102/2/PI()</f>
        <v>25080.000000000004</v>
      </c>
      <c r="D102" s="17">
        <f>O102</f>
        <v>-16.80440173056158</v>
      </c>
      <c r="E102" s="17">
        <f>U102</f>
        <v>-3.1039444739651234</v>
      </c>
      <c r="F102" s="17">
        <f>AA102</f>
        <v>9.644279557866412</v>
      </c>
      <c r="G102" s="17">
        <f>AG102</f>
        <v>-10.26406664666029</v>
      </c>
      <c r="I102" s="36">
        <f>B102*2*PI()</f>
        <v>7.162831250184729</v>
      </c>
      <c r="J102" s="36">
        <f>I102*$D$4</f>
        <v>157582.28750406404</v>
      </c>
      <c r="K102" s="36">
        <f>-1*J102*J102+$D$9</f>
        <v>-21044298547.13471</v>
      </c>
      <c r="L102" s="36">
        <f>J102*$D$8</f>
        <v>15638848229.56999</v>
      </c>
      <c r="M102" s="36">
        <f>$D$10</f>
        <v>3787878787.8787875</v>
      </c>
      <c r="N102">
        <v>0</v>
      </c>
      <c r="O102" s="36">
        <f>20*LOG10(SQRT((M102*M102+N102*N102)/(K102*K102+L102*L102)))</f>
        <v>-16.80440173056158</v>
      </c>
      <c r="Q102" s="36">
        <f>-1*J102*J102+$E$9</f>
        <v>-12927415430.251593</v>
      </c>
      <c r="R102" s="36">
        <f>J102*$E$8</f>
        <v>11068279717.547354</v>
      </c>
      <c r="S102" s="36">
        <f>$E$10</f>
        <v>11904761904.761904</v>
      </c>
      <c r="T102">
        <v>0</v>
      </c>
      <c r="U102" s="36">
        <f>20*LOG10(SQRT((S102*S102+T102*T102)/(Q102*Q102+R102*R102)))</f>
        <v>-3.1039444739651234</v>
      </c>
      <c r="W102" s="36">
        <f>-1*J102*J102+$F$9</f>
        <v>-5131625719.568268</v>
      </c>
      <c r="X102" s="36">
        <f>J102*$F$8</f>
        <v>3973706225.4767914</v>
      </c>
      <c r="Y102" s="36">
        <f>$F$10</f>
        <v>19700551615.44523</v>
      </c>
      <c r="Z102">
        <v>0</v>
      </c>
      <c r="AA102" s="36">
        <f>20*LOG10(SQRT((Y102*Y102+Z102*Z102)/(W102*W102+X102*X102)))</f>
        <v>9.644279557866412</v>
      </c>
      <c r="AC102" s="36">
        <f>K102*Q102*W102-L102*R102*W102-K102*R102*X102-Q102*L102*X102</f>
        <v>1.2211450100979885E+30</v>
      </c>
      <c r="AD102" s="36">
        <f>K102*W102*R102+Q102*W102*L102+K102*Q102*X102-L102*R102*X102</f>
        <v>2.625951041708168E+30</v>
      </c>
      <c r="AE102" s="36">
        <f>M102*S102*Y102</f>
        <v>8.88372637781621E+29</v>
      </c>
      <c r="AF102">
        <v>0</v>
      </c>
      <c r="AG102" s="36">
        <f>20*LOG10(SQRT((AE102*AE102+AF102*AF102)/(AC102*AC102+AD102*AD102)))</f>
        <v>-10.26406664666029</v>
      </c>
    </row>
    <row r="103" spans="1:33" ht="13.5">
      <c r="A103" s="90"/>
      <c r="B103" s="17">
        <v>1.1500000000000001</v>
      </c>
      <c r="C103" s="17">
        <f>J103/2/PI()</f>
        <v>25300.000000000004</v>
      </c>
      <c r="D103" s="17">
        <f>O103</f>
        <v>-16.94682398307032</v>
      </c>
      <c r="E103" s="17">
        <f>U103</f>
        <v>-3.304139897018474</v>
      </c>
      <c r="F103" s="17">
        <f>AA103</f>
        <v>9.160793398012641</v>
      </c>
      <c r="G103" s="17">
        <f>AG103</f>
        <v>-11.090170482076152</v>
      </c>
      <c r="I103" s="36">
        <f>B103*2*PI()</f>
        <v>7.225663103256525</v>
      </c>
      <c r="J103" s="36">
        <f>I103*$D$4</f>
        <v>158964.58827164356</v>
      </c>
      <c r="K103" s="36">
        <f>-1*J103*J103+$D$9</f>
        <v>-21481861536.49437</v>
      </c>
      <c r="L103" s="36">
        <f>J103*$D$8</f>
        <v>15776031108.776747</v>
      </c>
      <c r="M103" s="36">
        <f>$D$10</f>
        <v>3787878787.8787875</v>
      </c>
      <c r="N103">
        <v>0</v>
      </c>
      <c r="O103" s="36">
        <f>20*LOG10(SQRT((M103*M103+N103*N103)/(K103*K103+L103*L103)))</f>
        <v>-16.94682398307032</v>
      </c>
      <c r="Q103" s="36">
        <f>-1*J103*J103+$E$9</f>
        <v>-13364978419.611254</v>
      </c>
      <c r="R103" s="36">
        <f>J103*$E$8</f>
        <v>11165369890.508297</v>
      </c>
      <c r="S103" s="36">
        <f>$E$10</f>
        <v>11904761904.761904</v>
      </c>
      <c r="T103">
        <v>0</v>
      </c>
      <c r="U103" s="36">
        <f>20*LOG10(SQRT((S103*S103+T103*T103)/(Q103*Q103+R103*R103)))</f>
        <v>-3.304139897018474</v>
      </c>
      <c r="W103" s="36">
        <f>-1*J103*J103+$F$9</f>
        <v>-5569188708.927929</v>
      </c>
      <c r="X103" s="36">
        <f>J103*$F$8</f>
        <v>4008563297.630097</v>
      </c>
      <c r="Y103" s="36">
        <f>$F$10</f>
        <v>19700551615.44523</v>
      </c>
      <c r="Z103">
        <v>0</v>
      </c>
      <c r="AA103" s="36">
        <f>20*LOG10(SQRT((Y103*Y103+Z103*Z103)/(W103*W103+X103*X103)))</f>
        <v>9.160793398012641</v>
      </c>
      <c r="AC103" s="36">
        <f>K103*Q103*W103-L103*R103*W103-K103*R103*X103-Q103*L103*X103</f>
        <v>1.1887026537257726E+30</v>
      </c>
      <c r="AD103" s="36">
        <f>K103*W103*R103+Q103*W103*L103+K103*Q103*X103-L103*R103*X103</f>
        <v>2.95481689885596E+30</v>
      </c>
      <c r="AE103" s="36">
        <f>M103*S103*Y103</f>
        <v>8.88372637781621E+29</v>
      </c>
      <c r="AF103">
        <v>0</v>
      </c>
      <c r="AG103" s="36">
        <f>20*LOG10(SQRT((AE103*AE103+AF103*AF103)/(AC103*AC103+AD103*AD103)))</f>
        <v>-11.090170482076152</v>
      </c>
    </row>
    <row r="104" spans="1:33" ht="13.5">
      <c r="A104" s="90"/>
      <c r="B104" s="17">
        <v>1.16</v>
      </c>
      <c r="C104" s="17">
        <f>J104/2/PI()</f>
        <v>25519.999999999996</v>
      </c>
      <c r="D104" s="17">
        <f>O104</f>
        <v>-17.088205354378637</v>
      </c>
      <c r="E104" s="17">
        <f>U104</f>
        <v>-3.502457560128072</v>
      </c>
      <c r="F104" s="17">
        <f>AA104</f>
        <v>8.689940751910605</v>
      </c>
      <c r="G104" s="17">
        <f>AG104</f>
        <v>-11.900722162596104</v>
      </c>
      <c r="I104" s="36">
        <f>B104*2*PI()</f>
        <v>7.28849495632832</v>
      </c>
      <c r="J104" s="36">
        <f>I104*$D$4</f>
        <v>160346.88903922302</v>
      </c>
      <c r="K104" s="36">
        <f>-1*J104*J104+$D$9</f>
        <v>-21923246036.678112</v>
      </c>
      <c r="L104" s="36">
        <f>J104*$D$8</f>
        <v>15913213987.983498</v>
      </c>
      <c r="M104" s="36">
        <f>$D$10</f>
        <v>3787878787.8787875</v>
      </c>
      <c r="N104">
        <v>0</v>
      </c>
      <c r="O104" s="36">
        <f>20*LOG10(SQRT((M104*M104+N104*N104)/(K104*K104+L104*L104)))</f>
        <v>-17.088205354378637</v>
      </c>
      <c r="Q104" s="36">
        <f>-1*J104*J104+$E$9</f>
        <v>-13806362919.794996</v>
      </c>
      <c r="R104" s="36">
        <f>J104*$E$8</f>
        <v>11262460063.469236</v>
      </c>
      <c r="S104" s="36">
        <f>$E$10</f>
        <v>11904761904.761904</v>
      </c>
      <c r="T104">
        <v>0</v>
      </c>
      <c r="U104" s="36">
        <f>20*LOG10(SQRT((S104*S104+T104*T104)/(Q104*Q104+R104*R104)))</f>
        <v>-3.502457560128072</v>
      </c>
      <c r="W104" s="36">
        <f>-1*J104*J104+$F$9</f>
        <v>-6010573209.111671</v>
      </c>
      <c r="X104" s="36">
        <f>J104*$F$8</f>
        <v>4043420369.783401</v>
      </c>
      <c r="Y104" s="36">
        <f>$F$10</f>
        <v>19700551615.44523</v>
      </c>
      <c r="Z104">
        <v>0</v>
      </c>
      <c r="AA104" s="36">
        <f>20*LOG10(SQRT((Y104*Y104+Z104*Z104)/(W104*W104+X104*X104)))</f>
        <v>8.689940751910605</v>
      </c>
      <c r="AC104" s="36">
        <f>K104*Q104*W104-L104*R104*W104-K104*R104*X104-Q104*L104*X104</f>
        <v>1.1446582077291642E+30</v>
      </c>
      <c r="AD104" s="36">
        <f>K104*W104*R104+Q104*W104*L104+K104*Q104*X104-L104*R104*X104</f>
        <v>3.3038073667781384E+30</v>
      </c>
      <c r="AE104" s="36">
        <f>M104*S104*Y104</f>
        <v>8.88372637781621E+29</v>
      </c>
      <c r="AF104">
        <v>0</v>
      </c>
      <c r="AG104" s="36">
        <f>20*LOG10(SQRT((AE104*AE104+AF104*AF104)/(AC104*AC104+AD104*AD104)))</f>
        <v>-11.900722162596104</v>
      </c>
    </row>
    <row r="105" spans="1:33" ht="13.5">
      <c r="A105" s="90"/>
      <c r="B105" s="17">
        <v>1.17</v>
      </c>
      <c r="C105" s="17">
        <f>J105/2/PI()</f>
        <v>25740</v>
      </c>
      <c r="D105" s="17">
        <f>O105</f>
        <v>-17.22855794810083</v>
      </c>
      <c r="E105" s="17">
        <f>U105</f>
        <v>-3.6988838141463267</v>
      </c>
      <c r="F105" s="17">
        <f>AA105</f>
        <v>8.232179605033606</v>
      </c>
      <c r="G105" s="17">
        <f>AG105</f>
        <v>-12.695262157213545</v>
      </c>
      <c r="I105" s="36">
        <f>B105*2*PI()</f>
        <v>7.351326809400115</v>
      </c>
      <c r="J105" s="36">
        <f>I105*$D$4</f>
        <v>161729.18980680255</v>
      </c>
      <c r="K105" s="36">
        <f>-1*J105*J105+$D$9</f>
        <v>-22368452047.685978</v>
      </c>
      <c r="L105" s="36">
        <f>J105*$D$8</f>
        <v>16050396867.190252</v>
      </c>
      <c r="M105" s="36">
        <f>$D$10</f>
        <v>3787878787.8787875</v>
      </c>
      <c r="N105">
        <v>0</v>
      </c>
      <c r="O105" s="36">
        <f>20*LOG10(SQRT((M105*M105+N105*N105)/(K105*K105+L105*L105)))</f>
        <v>-17.22855794810083</v>
      </c>
      <c r="Q105" s="36">
        <f>-1*J105*J105+$E$9</f>
        <v>-14251568930.802862</v>
      </c>
      <c r="R105" s="36">
        <f>J105*$E$8</f>
        <v>11359550236.43018</v>
      </c>
      <c r="S105" s="36">
        <f>$E$10</f>
        <v>11904761904.761904</v>
      </c>
      <c r="T105">
        <v>0</v>
      </c>
      <c r="U105" s="36">
        <f>20*LOG10(SQRT((S105*S105+T105*T105)/(Q105*Q105+R105*R105)))</f>
        <v>-3.6988838141463267</v>
      </c>
      <c r="W105" s="36">
        <f>-1*J105*J105+$F$9</f>
        <v>-6455779220.119537</v>
      </c>
      <c r="X105" s="36">
        <f>J105*$F$8</f>
        <v>4078277441.9367065</v>
      </c>
      <c r="Y105" s="36">
        <f>$F$10</f>
        <v>19700551615.44523</v>
      </c>
      <c r="Z105">
        <v>0</v>
      </c>
      <c r="AA105" s="36">
        <f>20*LOG10(SQRT((Y105*Y105+Z105*Z105)/(W105*W105+X105*X105)))</f>
        <v>8.232179605033606</v>
      </c>
      <c r="AC105" s="36">
        <f>K105*Q105*W105-L105*R105*W105-K105*R105*X105-Q105*L105*X105</f>
        <v>1.0881937365504672E+30</v>
      </c>
      <c r="AD105" s="36">
        <f>K105*W105*R105+Q105*W105*L105+K105*Q105*X105-L105*R105*X105</f>
        <v>3.673624031927647E+30</v>
      </c>
      <c r="AE105" s="36">
        <f>M105*S105*Y105</f>
        <v>8.88372637781621E+29</v>
      </c>
      <c r="AF105">
        <v>0</v>
      </c>
      <c r="AG105" s="36">
        <f>20*LOG10(SQRT((AE105*AE105+AF105*AF105)/(AC105*AC105+AD105*AD105)))</f>
        <v>-12.695262157213545</v>
      </c>
    </row>
    <row r="106" spans="1:33" ht="13.5">
      <c r="A106" s="90"/>
      <c r="B106" s="17">
        <v>1.18</v>
      </c>
      <c r="C106" s="17">
        <f>J106/2/PI()</f>
        <v>25959.999999999996</v>
      </c>
      <c r="D106" s="17">
        <f>O106</f>
        <v>-17.36789377780508</v>
      </c>
      <c r="E106" s="17">
        <f>U106</f>
        <v>-3.893410607260499</v>
      </c>
      <c r="F106" s="17">
        <f>AA106</f>
        <v>7.7876303633143396</v>
      </c>
      <c r="G106" s="17">
        <f>AG106</f>
        <v>-13.47367402175124</v>
      </c>
      <c r="I106" s="36">
        <f>B106*2*PI()</f>
        <v>7.414158662471912</v>
      </c>
      <c r="J106" s="36">
        <f>I106*$D$4</f>
        <v>163111.49057438204</v>
      </c>
      <c r="K106" s="36">
        <f>-1*J106*J106+$D$9</f>
        <v>-22817479569.517933</v>
      </c>
      <c r="L106" s="36">
        <f>J106*$D$8</f>
        <v>16187579746.397005</v>
      </c>
      <c r="M106" s="36">
        <f>$D$10</f>
        <v>3787878787.8787875</v>
      </c>
      <c r="N106">
        <v>0</v>
      </c>
      <c r="O106" s="36">
        <f>20*LOG10(SQRT((M106*M106+N106*N106)/(K106*K106+L106*L106)))</f>
        <v>-17.36789377780508</v>
      </c>
      <c r="Q106" s="36">
        <f>-1*J106*J106+$E$9</f>
        <v>-14700596452.634817</v>
      </c>
      <c r="R106" s="36">
        <f>J106*$E$8</f>
        <v>11456640409.391119</v>
      </c>
      <c r="S106" s="36">
        <f>$E$10</f>
        <v>11904761904.761904</v>
      </c>
      <c r="T106">
        <v>0</v>
      </c>
      <c r="U106" s="36">
        <f>20*LOG10(SQRT((S106*S106+T106*T106)/(Q106*Q106+R106*R106)))</f>
        <v>-3.893410607260499</v>
      </c>
      <c r="W106" s="36">
        <f>-1*J106*J106+$F$9</f>
        <v>-6904806741.951492</v>
      </c>
      <c r="X106" s="36">
        <f>J106*$F$8</f>
        <v>4113134514.0900116</v>
      </c>
      <c r="Y106" s="36">
        <f>$F$10</f>
        <v>19700551615.44523</v>
      </c>
      <c r="Z106">
        <v>0</v>
      </c>
      <c r="AA106" s="36">
        <f>20*LOG10(SQRT((Y106*Y106+Z106*Z106)/(W106*W106+X106*X106)))</f>
        <v>7.7876303633143396</v>
      </c>
      <c r="AC106" s="36">
        <f>K106*Q106*W106-L106*R106*W106-K106*R106*X106-Q106*L106*X106</f>
        <v>1.0184615967998277E+30</v>
      </c>
      <c r="AD106" s="36">
        <f>K106*W106*R106+Q106*W106*L106+K106*Q106*X106-L106*R106*X106</f>
        <v>4.0649821584154877E+30</v>
      </c>
      <c r="AE106" s="36">
        <f>M106*S106*Y106</f>
        <v>8.88372637781621E+29</v>
      </c>
      <c r="AF106">
        <v>0</v>
      </c>
      <c r="AG106" s="36">
        <f>20*LOG10(SQRT((AE106*AE106+AF106*AF106)/(AC106*AC106+AD106*AD106)))</f>
        <v>-13.47367402175124</v>
      </c>
    </row>
    <row r="107" spans="1:33" ht="13.5">
      <c r="A107" s="90"/>
      <c r="B107" s="91">
        <v>1.19</v>
      </c>
      <c r="C107" s="17">
        <f>J107/2/PI()</f>
        <v>26180</v>
      </c>
      <c r="D107" s="17">
        <f>O107</f>
        <v>-17.50622476029624</v>
      </c>
      <c r="E107" s="17">
        <f>U107</f>
        <v>-4.086034799233239</v>
      </c>
      <c r="F107" s="17">
        <f>AA107</f>
        <v>7.356179902355576</v>
      </c>
      <c r="G107" s="17">
        <f>AG107</f>
        <v>-14.236079657173903</v>
      </c>
      <c r="I107" s="36">
        <f>B107*2*PI()</f>
        <v>7.476990515543707</v>
      </c>
      <c r="J107" s="36">
        <f>I107*$D$4</f>
        <v>164493.79134196157</v>
      </c>
      <c r="K107" s="36">
        <f>-1*J107*J107+$D$9</f>
        <v>-23270328602.174</v>
      </c>
      <c r="L107" s="36">
        <f>J107*$D$8</f>
        <v>16324762625.603762</v>
      </c>
      <c r="M107" s="36">
        <f>$D$10</f>
        <v>3787878787.8787875</v>
      </c>
      <c r="N107">
        <v>0</v>
      </c>
      <c r="O107" s="36">
        <f>20*LOG10(SQRT((M107*M107+N107*N107)/(K107*K107+L107*L107)))</f>
        <v>-17.50622476029624</v>
      </c>
      <c r="Q107" s="36">
        <f>-1*J107*J107+$E$9</f>
        <v>-15153445485.290884</v>
      </c>
      <c r="R107" s="36">
        <f>J107*$E$8</f>
        <v>11553730582.352062</v>
      </c>
      <c r="S107" s="36">
        <f>$E$10</f>
        <v>11904761904.761904</v>
      </c>
      <c r="T107">
        <v>0</v>
      </c>
      <c r="U107" s="36">
        <f>20*LOG10(SQRT((S107*S107+T107*T107)/(Q107*Q107+R107*R107)))</f>
        <v>-4.086034799233239</v>
      </c>
      <c r="W107" s="36">
        <f>-1*J107*J107+$F$9</f>
        <v>-7357655774.607559</v>
      </c>
      <c r="X107" s="36">
        <f>J107*$F$8</f>
        <v>4147991586.243317</v>
      </c>
      <c r="Y107" s="36">
        <f>$F$10</f>
        <v>19700551615.44523</v>
      </c>
      <c r="Z107">
        <v>0</v>
      </c>
      <c r="AA107" s="36">
        <f>20*LOG10(SQRT((Y107*Y107+Z107*Z107)/(W107*W107+X107*X107)))</f>
        <v>7.356179902355576</v>
      </c>
      <c r="AC107" s="36">
        <f>K107*Q107*W107-L107*R107*W107-K107*R107*X107-Q107*L107*X107</f>
        <v>9.345838520964443E+29</v>
      </c>
      <c r="AD107" s="36">
        <f>K107*W107*R107+Q107*W107*L107+K107*Q107*X107-L107*R107*X107</f>
        <v>4.4786108059216665E+30</v>
      </c>
      <c r="AE107" s="36">
        <f>M107*S107*Y107</f>
        <v>8.88372637781621E+29</v>
      </c>
      <c r="AF107">
        <v>0</v>
      </c>
      <c r="AG107" s="36">
        <f>20*LOG10(SQRT((AE107*AE107+AF107*AF107)/(AC107*AC107+AD107*AD107)))</f>
        <v>-14.236079657173903</v>
      </c>
    </row>
    <row r="108" spans="1:33" ht="13.5">
      <c r="A108" s="90"/>
      <c r="B108" s="17">
        <v>1.2</v>
      </c>
      <c r="C108" s="17">
        <f>J108/2/PI()</f>
        <v>26400.000000000004</v>
      </c>
      <c r="D108" s="17">
        <f>O108</f>
        <v>-17.643562709663115</v>
      </c>
      <c r="E108" s="17">
        <f>U108</f>
        <v>-4.27675754779897</v>
      </c>
      <c r="F108" s="17">
        <f>AA108</f>
        <v>6.937557477922437</v>
      </c>
      <c r="G108" s="17">
        <f>AG108</f>
        <v>-14.982762779539646</v>
      </c>
      <c r="I108" s="36">
        <f>B108*2*PI()</f>
        <v>7.5398223686155035</v>
      </c>
      <c r="J108" s="36">
        <f>I108*$D$4</f>
        <v>165876.0921095411</v>
      </c>
      <c r="K108" s="36">
        <f>-1*J108*J108+$D$9</f>
        <v>-23726999145.65417</v>
      </c>
      <c r="L108" s="36">
        <f>J108*$D$8</f>
        <v>16461945504.810516</v>
      </c>
      <c r="M108" s="36">
        <f>$D$10</f>
        <v>3787878787.8787875</v>
      </c>
      <c r="N108">
        <v>0</v>
      </c>
      <c r="O108" s="36">
        <f>20*LOG10(SQRT((M108*M108+N108*N108)/(K108*K108+L108*L108)))</f>
        <v>-17.643562709663115</v>
      </c>
      <c r="Q108" s="36">
        <f>-1*J108*J108+$E$9</f>
        <v>-15610116028.771055</v>
      </c>
      <c r="R108" s="36">
        <f>J108*$E$8</f>
        <v>11650820755.313005</v>
      </c>
      <c r="S108" s="36">
        <f>$E$10</f>
        <v>11904761904.761904</v>
      </c>
      <c r="T108">
        <v>0</v>
      </c>
      <c r="U108" s="36">
        <f>20*LOG10(SQRT((S108*S108+T108*T108)/(Q108*Q108+R108*R108)))</f>
        <v>-4.27675754779897</v>
      </c>
      <c r="W108" s="36">
        <f>-1*J108*J108+$F$9</f>
        <v>-7814326318.08773</v>
      </c>
      <c r="X108" s="36">
        <f>J108*$F$8</f>
        <v>4182848658.3966227</v>
      </c>
      <c r="Y108" s="36">
        <f>$F$10</f>
        <v>19700551615.44523</v>
      </c>
      <c r="Z108">
        <v>0</v>
      </c>
      <c r="AA108" s="36">
        <f>20*LOG10(SQRT((Y108*Y108+Z108*Z108)/(W108*W108+X108*X108)))</f>
        <v>6.937557477922437</v>
      </c>
      <c r="AC108" s="36">
        <f>K108*Q108*W108-L108*R108*W108-K108*R108*X108-Q108*L108*X108</f>
        <v>8.356516828869917E+29</v>
      </c>
      <c r="AD108" s="36">
        <f>K108*W108*R108+Q108*W108*L108+K108*Q108*X108-L108*R108*X108</f>
        <v>4.915252947605978E+30</v>
      </c>
      <c r="AE108" s="36">
        <f>M108*S108*Y108</f>
        <v>8.88372637781621E+29</v>
      </c>
      <c r="AF108">
        <v>0</v>
      </c>
      <c r="AG108" s="36">
        <f>20*LOG10(SQRT((AE108*AE108+AF108*AF108)/(AC108*AC108+AD108*AD108)))</f>
        <v>-14.982762779539646</v>
      </c>
    </row>
    <row r="109" spans="1:33" ht="13.5">
      <c r="A109" s="90"/>
      <c r="B109" s="17">
        <v>1.3</v>
      </c>
      <c r="C109" s="17">
        <f>J109/2/PI()</f>
        <v>28600</v>
      </c>
      <c r="D109" s="17">
        <f>O109</f>
        <v>-18.964842282518898</v>
      </c>
      <c r="E109" s="17">
        <f>U109</f>
        <v>-6.0817946014634</v>
      </c>
      <c r="F109" s="17">
        <f>AA109</f>
        <v>3.3592799049735738</v>
      </c>
      <c r="G109" s="17">
        <f>AG109</f>
        <v>-21.68735697900873</v>
      </c>
      <c r="I109" s="36">
        <f>B109*2*PI()</f>
        <v>8.168140899333462</v>
      </c>
      <c r="J109" s="36">
        <f>I109*$D$4</f>
        <v>179699.09978533618</v>
      </c>
      <c r="K109" s="36">
        <f>-1*J109*J109+$D$9</f>
        <v>-28503887675.78142</v>
      </c>
      <c r="L109" s="36">
        <f>J109*$D$8</f>
        <v>17833774296.87806</v>
      </c>
      <c r="M109" s="36">
        <f>$D$10</f>
        <v>3787878787.8787875</v>
      </c>
      <c r="N109">
        <v>0</v>
      </c>
      <c r="O109" s="36">
        <f>20*LOG10(SQRT((M109*M109+N109*N109)/(K109*K109+L109*L109)))</f>
        <v>-18.964842282518898</v>
      </c>
      <c r="Q109" s="36">
        <f>-1*J109*J109+$E$9</f>
        <v>-20387004558.898308</v>
      </c>
      <c r="R109" s="36">
        <f>J109*$E$8</f>
        <v>12621722484.922422</v>
      </c>
      <c r="S109" s="36">
        <f>$E$10</f>
        <v>11904761904.761904</v>
      </c>
      <c r="T109">
        <v>0</v>
      </c>
      <c r="U109" s="36">
        <f>20*LOG10(SQRT((S109*S109+T109*T109)/(Q109*Q109+R109*R109)))</f>
        <v>-6.0817946014634</v>
      </c>
      <c r="W109" s="36">
        <f>-1*J109*J109+$F$9</f>
        <v>-12591214848.214981</v>
      </c>
      <c r="X109" s="36">
        <f>J109*$F$8</f>
        <v>4531419379.929674</v>
      </c>
      <c r="Y109" s="36">
        <f>$F$10</f>
        <v>19700551615.44523</v>
      </c>
      <c r="Z109">
        <v>0</v>
      </c>
      <c r="AA109" s="36">
        <f>20*LOG10(SQRT((Y109*Y109+Z109*Z109)/(W109*W109+X109*X109)))</f>
        <v>3.3592799049735738</v>
      </c>
      <c r="AC109" s="36">
        <f>K109*Q109*W109-L109*R109*W109-K109*R109*X109-Q109*L109*X109</f>
        <v>-1.2048918098978076E+30</v>
      </c>
      <c r="AD109" s="36">
        <f>K109*W109*R109+Q109*W109*L109+K109*Q109*X109-L109*R109*X109</f>
        <v>1.0721054834977751E+31</v>
      </c>
      <c r="AE109" s="36">
        <f>M109*S109*Y109</f>
        <v>8.88372637781621E+29</v>
      </c>
      <c r="AF109">
        <v>0</v>
      </c>
      <c r="AG109" s="36">
        <f>20*LOG10(SQRT((AE109*AE109+AF109*AF109)/(AC109*AC109+AD109*AD109)))</f>
        <v>-21.68735697900873</v>
      </c>
    </row>
    <row r="110" spans="1:33" ht="13.5">
      <c r="A110" s="90"/>
      <c r="B110" s="17">
        <v>1.4</v>
      </c>
      <c r="C110" s="17">
        <f>J110/2/PI()</f>
        <v>30800</v>
      </c>
      <c r="D110" s="17">
        <f>O110</f>
        <v>-20.198916256745605</v>
      </c>
      <c r="E110" s="17">
        <f>U110</f>
        <v>-7.714706825862452</v>
      </c>
      <c r="F110" s="17">
        <f>AA110</f>
        <v>0.5890335457695044</v>
      </c>
      <c r="G110" s="17">
        <f>AG110</f>
        <v>-27.324589536838552</v>
      </c>
      <c r="I110" s="36">
        <f>B110*2*PI()</f>
        <v>8.79645943005142</v>
      </c>
      <c r="J110" s="36">
        <f>I110*$D$4</f>
        <v>193522.10746113127</v>
      </c>
      <c r="K110" s="36">
        <f>-1*J110*J110+$D$9</f>
        <v>-33662927288.31885</v>
      </c>
      <c r="L110" s="36">
        <f>J110*$D$8</f>
        <v>19205603088.945602</v>
      </c>
      <c r="M110" s="36">
        <f>$D$10</f>
        <v>3787878787.8787875</v>
      </c>
      <c r="N110">
        <v>0</v>
      </c>
      <c r="O110" s="36">
        <f>20*LOG10(SQRT((M110*M110+N110*N110)/(K110*K110+L110*L110)))</f>
        <v>-20.198916256745605</v>
      </c>
      <c r="Q110" s="36">
        <f>-1*J110*J110+$E$9</f>
        <v>-25546044171.435738</v>
      </c>
      <c r="R110" s="36">
        <f>J110*$E$8</f>
        <v>13592624214.53184</v>
      </c>
      <c r="S110" s="36">
        <f>$E$10</f>
        <v>11904761904.761904</v>
      </c>
      <c r="T110">
        <v>0</v>
      </c>
      <c r="U110" s="36">
        <f>20*LOG10(SQRT((S110*S110+T110*T110)/(Q110*Q110+R110*R110)))</f>
        <v>-7.714706825862452</v>
      </c>
      <c r="W110" s="36">
        <f>-1*J110*J110+$F$9</f>
        <v>-17750254460.75241</v>
      </c>
      <c r="X110" s="36">
        <f>J110*$F$8</f>
        <v>4879990101.462727</v>
      </c>
      <c r="Y110" s="36">
        <f>$F$10</f>
        <v>19700551615.44523</v>
      </c>
      <c r="Z110">
        <v>0</v>
      </c>
      <c r="AA110" s="36">
        <f>20*LOG10(SQRT((Y110*Y110+Z110*Z110)/(W110*W110+X110*X110)))</f>
        <v>0.5890335457695044</v>
      </c>
      <c r="AC110" s="36">
        <f>K110*Q110*W110-L110*R110*W110-K110*R110*X110-Q110*L110*X110</f>
        <v>-6.003448072518233E+30</v>
      </c>
      <c r="AD110" s="36">
        <f>K110*W110*R110+Q110*W110*L110+K110*Q110*X110-L110*R110*X110</f>
        <v>1.9753323771079348E+31</v>
      </c>
      <c r="AE110" s="36">
        <f>M110*S110*Y110</f>
        <v>8.88372637781621E+29</v>
      </c>
      <c r="AF110">
        <v>0</v>
      </c>
      <c r="AG110" s="36">
        <f>20*LOG10(SQRT((AE110*AE110+AF110*AF110)/(AC110*AC110+AD110*AD110)))</f>
        <v>-27.324589536838552</v>
      </c>
    </row>
    <row r="111" spans="1:33" ht="13.5">
      <c r="A111" s="90"/>
      <c r="B111" s="17">
        <v>1.5</v>
      </c>
      <c r="C111" s="17">
        <f>J111/2/PI()</f>
        <v>33000</v>
      </c>
      <c r="D111" s="17">
        <f>O111</f>
        <v>-21.35551123042308</v>
      </c>
      <c r="E111" s="17">
        <f>U111</f>
        <v>-9.198927504911135</v>
      </c>
      <c r="F111" s="17">
        <f>AA111</f>
        <v>-1.6678797714479277</v>
      </c>
      <c r="G111" s="17">
        <f>AG111</f>
        <v>-32.22231850678214</v>
      </c>
      <c r="I111" s="36">
        <f>B111*2*PI()</f>
        <v>9.42477796076938</v>
      </c>
      <c r="J111" s="36">
        <f>I111*$D$4</f>
        <v>207345.11513692635</v>
      </c>
      <c r="K111" s="36">
        <f>-1*J111*J111+$D$9</f>
        <v>-39204117983.266464</v>
      </c>
      <c r="L111" s="36">
        <f>J111*$D$8</f>
        <v>20577431881.013145</v>
      </c>
      <c r="M111" s="36">
        <f>$D$10</f>
        <v>3787878787.8787875</v>
      </c>
      <c r="N111">
        <v>0</v>
      </c>
      <c r="O111" s="36">
        <f>20*LOG10(SQRT((M111*M111+N111*N111)/(K111*K111+L111*L111)))</f>
        <v>-21.35551123042308</v>
      </c>
      <c r="Q111" s="36">
        <f>-1*J111*J111+$E$9</f>
        <v>-31087234866.383347</v>
      </c>
      <c r="R111" s="36">
        <f>J111*$E$8</f>
        <v>14563525944.141256</v>
      </c>
      <c r="S111" s="36">
        <f>$E$10</f>
        <v>11904761904.761904</v>
      </c>
      <c r="T111">
        <v>0</v>
      </c>
      <c r="U111" s="36">
        <f>20*LOG10(SQRT((S111*S111+T111*T111)/(Q111*Q111+R111*R111)))</f>
        <v>-9.198927504911135</v>
      </c>
      <c r="W111" s="36">
        <f>-1*J111*J111+$F$9</f>
        <v>-23291445155.70002</v>
      </c>
      <c r="X111" s="36">
        <f>J111*$F$8</f>
        <v>5228560822.995778</v>
      </c>
      <c r="Y111" s="36">
        <f>$F$10</f>
        <v>19700551615.44523</v>
      </c>
      <c r="Z111">
        <v>0</v>
      </c>
      <c r="AA111" s="36">
        <f>20*LOG10(SQRT((Y111*Y111+Z111*Z111)/(W111*W111+X111*X111)))</f>
        <v>-1.6678797714479277</v>
      </c>
      <c r="AC111" s="36">
        <f>K111*Q111*W111-L111*R111*W111-K111*R111*X111-Q111*L111*X111</f>
        <v>-1.5076479605397357E+31</v>
      </c>
      <c r="AD111" s="36">
        <f>K111*W111*R111+Q111*W111*L111+K111*Q111*X111-L111*R111*X111</f>
        <v>3.3003087857625653E+31</v>
      </c>
      <c r="AE111" s="36">
        <f>M111*S111*Y111</f>
        <v>8.88372637781621E+29</v>
      </c>
      <c r="AF111">
        <v>0</v>
      </c>
      <c r="AG111" s="36">
        <f>20*LOG10(SQRT((AE111*AE111+AF111*AF111)/(AC111*AC111+AD111*AD111)))</f>
        <v>-32.22231850678214</v>
      </c>
    </row>
    <row r="112" spans="1:33" ht="13.5">
      <c r="A112" s="90"/>
      <c r="B112" s="17">
        <v>1.6</v>
      </c>
      <c r="C112" s="17">
        <f>J112/2/PI()</f>
        <v>35200</v>
      </c>
      <c r="D112" s="17">
        <f>O112</f>
        <v>-22.44308018868363</v>
      </c>
      <c r="E112" s="17">
        <f>U112</f>
        <v>-10.556814004360923</v>
      </c>
      <c r="F112" s="17">
        <f>AA112</f>
        <v>-3.5779417381102334</v>
      </c>
      <c r="G112" s="17">
        <f>AG112</f>
        <v>-36.57783593115479</v>
      </c>
      <c r="I112" s="36">
        <f>B112*2*PI()</f>
        <v>10.053096491487338</v>
      </c>
      <c r="J112" s="36">
        <f>I112*$D$4</f>
        <v>221168.12281272144</v>
      </c>
      <c r="K112" s="36">
        <f>-1*J112*J112+$D$9</f>
        <v>-45127459760.62425</v>
      </c>
      <c r="L112" s="36">
        <f>J112*$D$8</f>
        <v>21949260673.08069</v>
      </c>
      <c r="M112" s="36">
        <f>$D$10</f>
        <v>3787878787.8787875</v>
      </c>
      <c r="N112">
        <v>0</v>
      </c>
      <c r="O112" s="36">
        <f>20*LOG10(SQRT((M112*M112+N112*N112)/(K112*K112+L112*L112)))</f>
        <v>-22.44308018868363</v>
      </c>
      <c r="Q112" s="36">
        <f>-1*J112*J112+$E$9</f>
        <v>-37010576643.741135</v>
      </c>
      <c r="R112" s="36">
        <f>J112*$E$8</f>
        <v>15534427673.750673</v>
      </c>
      <c r="S112" s="36">
        <f>$E$10</f>
        <v>11904761904.761904</v>
      </c>
      <c r="T112">
        <v>0</v>
      </c>
      <c r="U112" s="36">
        <f>20*LOG10(SQRT((S112*S112+T112*T112)/(Q112*Q112+R112*R112)))</f>
        <v>-10.556814004360923</v>
      </c>
      <c r="W112" s="36">
        <f>-1*J112*J112+$F$9</f>
        <v>-29214786933.057808</v>
      </c>
      <c r="X112" s="36">
        <f>J112*$F$8</f>
        <v>5577131544.52883</v>
      </c>
      <c r="Y112" s="36">
        <f>$F$10</f>
        <v>19700551615.44523</v>
      </c>
      <c r="Z112">
        <v>0</v>
      </c>
      <c r="AA112" s="36">
        <f>20*LOG10(SQRT((Y112*Y112+Z112*Z112)/(W112*W112+X112*X112)))</f>
        <v>-3.5779417381102334</v>
      </c>
      <c r="AC112" s="36">
        <f>K112*Q112*W112-L112*R112*W112-K112*R112*X112-Q112*L112*X112</f>
        <v>-3.0392657089452864E+31</v>
      </c>
      <c r="AD112" s="36">
        <f>K112*W112*R112+Q112*W112*L112+K112*Q112*X112-L112*R112*X112</f>
        <v>5.1626450380495025E+31</v>
      </c>
      <c r="AE112" s="36">
        <f>M112*S112*Y112</f>
        <v>8.88372637781621E+29</v>
      </c>
      <c r="AF112">
        <v>0</v>
      </c>
      <c r="AG112" s="36">
        <f>20*LOG10(SQRT((AE112*AE112+AF112*AF112)/(AC112*AC112+AD112*AD112)))</f>
        <v>-36.57783593115479</v>
      </c>
    </row>
    <row r="113" spans="1:33" ht="13.5">
      <c r="A113" s="90"/>
      <c r="B113" s="17">
        <v>1.7</v>
      </c>
      <c r="C113" s="17">
        <f>J113/2/PI()</f>
        <v>37400</v>
      </c>
      <c r="D113" s="17">
        <f>O113</f>
        <v>-23.468925817629422</v>
      </c>
      <c r="E113" s="17">
        <f>U113</f>
        <v>-11.80735927622842</v>
      </c>
      <c r="F113" s="17">
        <f>AA113</f>
        <v>-5.23917643257321</v>
      </c>
      <c r="G113" s="17">
        <f>AG113</f>
        <v>-40.515461526431054</v>
      </c>
      <c r="I113" s="36">
        <f>B113*2*PI()</f>
        <v>10.681415022205297</v>
      </c>
      <c r="J113" s="36">
        <f>I113*$D$4</f>
        <v>234991.13048851653</v>
      </c>
      <c r="K113" s="36">
        <f>-1*J113*J113+$D$9</f>
        <v>-51432952620.39222</v>
      </c>
      <c r="L113" s="36">
        <f>J113*$D$8</f>
        <v>23321089465.14823</v>
      </c>
      <c r="M113" s="36">
        <f>$D$10</f>
        <v>3787878787.8787875</v>
      </c>
      <c r="N113">
        <v>0</v>
      </c>
      <c r="O113" s="36">
        <f>20*LOG10(SQRT((M113*M113+N113*N113)/(K113*K113+L113*L113)))</f>
        <v>-23.468925817629422</v>
      </c>
      <c r="Q113" s="36">
        <f>-1*J113*J113+$E$9</f>
        <v>-43316069503.5091</v>
      </c>
      <c r="R113" s="36">
        <f>J113*$E$8</f>
        <v>16505329403.360088</v>
      </c>
      <c r="S113" s="36">
        <f>$E$10</f>
        <v>11904761904.761904</v>
      </c>
      <c r="T113">
        <v>0</v>
      </c>
      <c r="U113" s="36">
        <f>20*LOG10(SQRT((S113*S113+T113*T113)/(Q113*Q113+R113*R113)))</f>
        <v>-11.80735927622842</v>
      </c>
      <c r="W113" s="36">
        <f>-1*J113*J113+$F$9</f>
        <v>-35520279792.825775</v>
      </c>
      <c r="X113" s="36">
        <f>J113*$F$8</f>
        <v>5925702266.061882</v>
      </c>
      <c r="Y113" s="36">
        <f>$F$10</f>
        <v>19700551615.44523</v>
      </c>
      <c r="Z113">
        <v>0</v>
      </c>
      <c r="AA113" s="36">
        <f>20*LOG10(SQRT((Y113*Y113+Z113*Z113)/(W113*W113+X113*X113)))</f>
        <v>-5.23917643257321</v>
      </c>
      <c r="AC113" s="36">
        <f>K113*Q113*W113-L113*R113*W113-K113*R113*X113-Q113*L113*X113</f>
        <v>-5.444569030572016E+31</v>
      </c>
      <c r="AD113" s="36">
        <f>K113*W113*R113+Q113*W113*L113+K113*Q113*X113-L113*R113*X113</f>
        <v>7.69563808943124E+31</v>
      </c>
      <c r="AE113" s="36">
        <f>M113*S113*Y113</f>
        <v>8.88372637781621E+29</v>
      </c>
      <c r="AF113">
        <v>0</v>
      </c>
      <c r="AG113" s="36">
        <f>20*LOG10(SQRT((AE113*AE113+AF113*AF113)/(AC113*AC113+AD113*AD113)))</f>
        <v>-40.515461526431054</v>
      </c>
    </row>
    <row r="114" spans="1:33" ht="13.5">
      <c r="A114" s="90"/>
      <c r="B114" s="17">
        <v>1.8</v>
      </c>
      <c r="C114" s="17">
        <f>J114/2/PI()</f>
        <v>39600</v>
      </c>
      <c r="D114" s="17">
        <f>O114</f>
        <v>-24.439351193024375</v>
      </c>
      <c r="E114" s="17">
        <f>U114</f>
        <v>-12.966137371695233</v>
      </c>
      <c r="F114" s="17">
        <f>AA114</f>
        <v>-6.713234382010597</v>
      </c>
      <c r="G114" s="17">
        <f>AG114</f>
        <v>-44.1187229467302</v>
      </c>
      <c r="I114" s="36">
        <f>B114*2*PI()</f>
        <v>11.309733552923255</v>
      </c>
      <c r="J114" s="36">
        <f>I114*$D$4</f>
        <v>248814.13816431162</v>
      </c>
      <c r="K114" s="36">
        <f>-1*J114*J114+$D$9</f>
        <v>-58120596562.570366</v>
      </c>
      <c r="L114" s="36">
        <f>J114*$D$8</f>
        <v>24692918257.215775</v>
      </c>
      <c r="M114" s="36">
        <f>$D$10</f>
        <v>3787878787.8787875</v>
      </c>
      <c r="N114">
        <v>0</v>
      </c>
      <c r="O114" s="36">
        <f>20*LOG10(SQRT((M114*M114+N114*N114)/(K114*K114+L114*L114)))</f>
        <v>-24.439351193024375</v>
      </c>
      <c r="Q114" s="36">
        <f>-1*J114*J114+$E$9</f>
        <v>-50003713445.68725</v>
      </c>
      <c r="R114" s="36">
        <f>J114*$E$8</f>
        <v>17476231132.969505</v>
      </c>
      <c r="S114" s="36">
        <f>$E$10</f>
        <v>11904761904.761904</v>
      </c>
      <c r="T114">
        <v>0</v>
      </c>
      <c r="U114" s="36">
        <f>20*LOG10(SQRT((S114*S114+T114*T114)/(Q114*Q114+R114*R114)))</f>
        <v>-12.966137371695233</v>
      </c>
      <c r="W114" s="36">
        <f>-1*J114*J114+$F$9</f>
        <v>-42207923735.00392</v>
      </c>
      <c r="X114" s="36">
        <f>J114*$F$8</f>
        <v>6274272987.5949335</v>
      </c>
      <c r="Y114" s="36">
        <f>$F$10</f>
        <v>19700551615.44523</v>
      </c>
      <c r="Z114">
        <v>0</v>
      </c>
      <c r="AA114" s="36">
        <f>20*LOG10(SQRT((Y114*Y114+Z114*Z114)/(W114*W114+X114*X114)))</f>
        <v>-6.713234382010597</v>
      </c>
      <c r="AC114" s="36">
        <f>K114*Q114*W114-L114*R114*W114-K114*R114*X114-Q114*L114*X114</f>
        <v>-9.033218187701838E+31</v>
      </c>
      <c r="AD114" s="36">
        <f>K114*W114*R114+Q114*W114*L114+K114*Q114*X114-L114*R114*X114</f>
        <v>1.105145063070324E+32</v>
      </c>
      <c r="AE114" s="36">
        <f>M114*S114*Y114</f>
        <v>8.88372637781621E+29</v>
      </c>
      <c r="AF114">
        <v>0</v>
      </c>
      <c r="AG114" s="36">
        <f>20*LOG10(SQRT((AE114*AE114+AF114*AF114)/(AC114*AC114+AD114*AD114)))</f>
        <v>-44.1187229467302</v>
      </c>
    </row>
    <row r="115" spans="1:33" ht="13.5">
      <c r="A115" s="90"/>
      <c r="B115" s="17">
        <v>1.9</v>
      </c>
      <c r="C115" s="17">
        <f>J115/2/PI()</f>
        <v>41800</v>
      </c>
      <c r="D115" s="17">
        <f>O115</f>
        <v>-25.359806101560874</v>
      </c>
      <c r="E115" s="17">
        <f>U115</f>
        <v>-14.045813550852051</v>
      </c>
      <c r="F115" s="17">
        <f>AA115</f>
        <v>-8.041190334431311</v>
      </c>
      <c r="G115" s="17">
        <f>AG115</f>
        <v>-47.44680998684423</v>
      </c>
      <c r="I115" s="36">
        <f>B115*2*PI()</f>
        <v>11.938052083641214</v>
      </c>
      <c r="J115" s="36">
        <f>I115*$D$4</f>
        <v>262637.1458401067</v>
      </c>
      <c r="K115" s="36">
        <f>-1*J115*J115+$D$9</f>
        <v>-65190391587.15869</v>
      </c>
      <c r="L115" s="36">
        <f>J115*$D$8</f>
        <v>26064747049.283318</v>
      </c>
      <c r="M115" s="36">
        <f>$D$10</f>
        <v>3787878787.8787875</v>
      </c>
      <c r="N115">
        <v>0</v>
      </c>
      <c r="O115" s="36">
        <f>20*LOG10(SQRT((M115*M115+N115*N115)/(K115*K115+L115*L115)))</f>
        <v>-25.359806101560874</v>
      </c>
      <c r="Q115" s="36">
        <f>-1*J115*J115+$E$9</f>
        <v>-57073508470.27557</v>
      </c>
      <c r="R115" s="36">
        <f>J115*$E$8</f>
        <v>18447132862.578922</v>
      </c>
      <c r="S115" s="36">
        <f>$E$10</f>
        <v>11904761904.761904</v>
      </c>
      <c r="T115">
        <v>0</v>
      </c>
      <c r="U115" s="36">
        <f>20*LOG10(SQRT((S115*S115+T115*T115)/(Q115*Q115+R115*R115)))</f>
        <v>-14.045813550852051</v>
      </c>
      <c r="W115" s="36">
        <f>-1*J115*J115+$F$9</f>
        <v>-49277718759.59225</v>
      </c>
      <c r="X115" s="36">
        <f>J115*$F$8</f>
        <v>6622843709.127985</v>
      </c>
      <c r="Y115" s="36">
        <f>$F$10</f>
        <v>19700551615.44523</v>
      </c>
      <c r="Z115">
        <v>0</v>
      </c>
      <c r="AA115" s="36">
        <f>20*LOG10(SQRT((Y115*Y115+Z115*Z115)/(W115*W115+X115*X115)))</f>
        <v>-8.041190334431311</v>
      </c>
      <c r="AC115" s="36">
        <f>K115*Q115*W115-L115*R115*W115-K115*R115*X115-Q115*L115*X115</f>
        <v>-1.418345038316595E+32</v>
      </c>
      <c r="AD115" s="36">
        <f>K115*W115*R115+Q115*W115*L115+K115*Q115*X115-L115*R115*X115</f>
        <v>1.5402290196452252E+32</v>
      </c>
      <c r="AE115" s="36">
        <f>M115*S115*Y115</f>
        <v>8.88372637781621E+29</v>
      </c>
      <c r="AF115">
        <v>0</v>
      </c>
      <c r="AG115" s="36">
        <f>20*LOG10(SQRT((AE115*AE115+AF115*AF115)/(AC115*AC115+AD115*AD115)))</f>
        <v>-47.44680998684423</v>
      </c>
    </row>
    <row r="116" spans="1:33" ht="13.5">
      <c r="A116" s="90"/>
      <c r="B116" s="17">
        <v>2</v>
      </c>
      <c r="C116" s="17">
        <f>J116/2/PI()</f>
        <v>43999.99999999999</v>
      </c>
      <c r="D116" s="17">
        <f>O116</f>
        <v>-26.23501752207749</v>
      </c>
      <c r="E116" s="17">
        <f>U116</f>
        <v>-15.056712770868703</v>
      </c>
      <c r="F116" s="17">
        <f>AA116</f>
        <v>-9.251731513131704</v>
      </c>
      <c r="G116" s="17">
        <f>AG116</f>
        <v>-50.5434618060779</v>
      </c>
      <c r="I116" s="36">
        <f>B116*2*PI()</f>
        <v>12.566370614359172</v>
      </c>
      <c r="J116" s="36">
        <f>I116*$D$4</f>
        <v>276460.15351590177</v>
      </c>
      <c r="K116" s="36">
        <f>-1*J116*J116+$D$9</f>
        <v>-72642337694.15718</v>
      </c>
      <c r="L116" s="36">
        <f>J116*$D$8</f>
        <v>27436575841.350857</v>
      </c>
      <c r="M116" s="36">
        <f>$D$10</f>
        <v>3787878787.8787875</v>
      </c>
      <c r="N116">
        <v>0</v>
      </c>
      <c r="O116" s="36">
        <f>20*LOG10(SQRT((M116*M116+N116*N116)/(K116*K116+L116*L116)))</f>
        <v>-26.23501752207749</v>
      </c>
      <c r="Q116" s="36">
        <f>-1*J116*J116+$E$9</f>
        <v>-64525454577.27406</v>
      </c>
      <c r="R116" s="36">
        <f>J116*$E$8</f>
        <v>19418034592.18834</v>
      </c>
      <c r="S116" s="36">
        <f>$E$10</f>
        <v>11904761904.761904</v>
      </c>
      <c r="T116">
        <v>0</v>
      </c>
      <c r="U116" s="36">
        <f>20*LOG10(SQRT((S116*S116+T116*T116)/(Q116*Q116+R116*R116)))</f>
        <v>-15.056712770868703</v>
      </c>
      <c r="W116" s="36">
        <f>-1*J116*J116+$F$9</f>
        <v>-56729664866.59074</v>
      </c>
      <c r="X116" s="36">
        <f>J116*$F$8</f>
        <v>6971414430.6610365</v>
      </c>
      <c r="Y116" s="36">
        <f>$F$10</f>
        <v>19700551615.44523</v>
      </c>
      <c r="Z116">
        <v>0</v>
      </c>
      <c r="AA116" s="36">
        <f>20*LOG10(SQRT((Y116*Y116+Z116*Z116)/(W116*W116+X116*X116)))</f>
        <v>-9.251731513131704</v>
      </c>
      <c r="AC116" s="36">
        <f>K116*Q116*W116-L116*R116*W116-K116*R116*X116-Q116*L116*X116</f>
        <v>-2.135086969892001E+32</v>
      </c>
      <c r="AD116" s="36">
        <f>K116*W116*R116+Q116*W116*L116+K116*Q116*X116-L116*R116*X116</f>
        <v>2.094158827351459E+32</v>
      </c>
      <c r="AE116" s="36">
        <f>M116*S116*Y116</f>
        <v>8.88372637781621E+29</v>
      </c>
      <c r="AF116">
        <v>0</v>
      </c>
      <c r="AG116" s="36">
        <f>20*LOG10(SQRT((AE116*AE116+AF116*AF116)/(AC116*AC116+AD116*AD116)))</f>
        <v>-50.5434618060779</v>
      </c>
    </row>
    <row r="117" spans="1:33" ht="13.5">
      <c r="A117" s="90"/>
      <c r="B117" s="17">
        <v>3</v>
      </c>
      <c r="C117" s="17">
        <f>J117/2/PI()</f>
        <v>66000</v>
      </c>
      <c r="D117" s="17">
        <f>O117</f>
        <v>-33.20014444235456</v>
      </c>
      <c r="E117" s="17">
        <f>U117</f>
        <v>-22.712898909116355</v>
      </c>
      <c r="F117" s="17">
        <f>AA117</f>
        <v>-17.783007829647474</v>
      </c>
      <c r="G117" s="17">
        <f>AG117</f>
        <v>-73.69605118111839</v>
      </c>
      <c r="I117" s="36">
        <f>B117*2*PI()</f>
        <v>18.84955592153876</v>
      </c>
      <c r="J117" s="36">
        <f>I117*$D$4</f>
        <v>414690.2302738527</v>
      </c>
      <c r="K117" s="36">
        <f>-1*J117*J117+$D$9</f>
        <v>-168180108296.7022</v>
      </c>
      <c r="L117" s="36">
        <f>J117*$D$8</f>
        <v>41154863762.02629</v>
      </c>
      <c r="M117" s="36">
        <f>$D$10</f>
        <v>3787878787.8787875</v>
      </c>
      <c r="N117">
        <v>0</v>
      </c>
      <c r="O117" s="36">
        <f>20*LOG10(SQRT((M117*M117+N117*N117)/(K117*K117+L117*L117)))</f>
        <v>-33.20014444235456</v>
      </c>
      <c r="Q117" s="36">
        <f>-1*J117*J117+$E$9</f>
        <v>-160063225179.8191</v>
      </c>
      <c r="R117" s="36">
        <f>J117*$E$8</f>
        <v>29127051888.282513</v>
      </c>
      <c r="S117" s="36">
        <f>$E$10</f>
        <v>11904761904.761904</v>
      </c>
      <c r="T117">
        <v>0</v>
      </c>
      <c r="U117" s="36">
        <f>20*LOG10(SQRT((S117*S117+T117*T117)/(Q117*Q117+R117*R117)))</f>
        <v>-22.712898909116355</v>
      </c>
      <c r="W117" s="36">
        <f>-1*J117*J117+$F$9</f>
        <v>-152267435469.13577</v>
      </c>
      <c r="X117" s="36">
        <f>J117*$F$8</f>
        <v>10457121645.991556</v>
      </c>
      <c r="Y117" s="36">
        <f>$F$10</f>
        <v>19700551615.44523</v>
      </c>
      <c r="Z117">
        <v>0</v>
      </c>
      <c r="AA117" s="36">
        <f>20*LOG10(SQRT((Y117*Y117+Z117*Z117)/(W117*W117+X117*X117)))</f>
        <v>-17.783007829647474</v>
      </c>
      <c r="AC117" s="36">
        <f>K117*Q117*W117-L117*R117*W117-K117*R117*X117-Q117*L117*X117</f>
        <v>-3.7963195053671786E+33</v>
      </c>
      <c r="AD117" s="36">
        <f>K117*W117*R117+Q117*W117*L117+K117*Q117*X117-L117*R117*X117</f>
        <v>2.017904152623604E+33</v>
      </c>
      <c r="AE117" s="36">
        <f>M117*S117*Y117</f>
        <v>8.88372637781621E+29</v>
      </c>
      <c r="AF117">
        <v>0</v>
      </c>
      <c r="AG117" s="36">
        <f>20*LOG10(SQRT((AE117*AE117+AF117*AF117)/(AC117*AC117+AD117*AD117)))</f>
        <v>-73.69605118111839</v>
      </c>
    </row>
    <row r="118" spans="1:33" ht="13.5">
      <c r="A118" s="90"/>
      <c r="B118" s="17">
        <v>4</v>
      </c>
      <c r="C118" s="17">
        <f>J118/2/PI()</f>
        <v>87999.99999999999</v>
      </c>
      <c r="D118" s="17">
        <f>O118</f>
        <v>-38.171415987806256</v>
      </c>
      <c r="E118" s="17">
        <f>U118</f>
        <v>-27.92231830461141</v>
      </c>
      <c r="F118" s="17">
        <f>AA118</f>
        <v>-23.248677917445942</v>
      </c>
      <c r="G118" s="17">
        <f>AG118</f>
        <v>-89.3424122098636</v>
      </c>
      <c r="I118" s="36">
        <f>B118*2*PI()</f>
        <v>25.132741228718345</v>
      </c>
      <c r="J118" s="36">
        <f>I118*$D$4</f>
        <v>552920.3070318035</v>
      </c>
      <c r="K118" s="36">
        <f>-1*J118*J118+$D$9</f>
        <v>-301932987140.2651</v>
      </c>
      <c r="L118" s="36">
        <f>J118*$D$8</f>
        <v>54873151682.70171</v>
      </c>
      <c r="M118" s="36">
        <f>$D$10</f>
        <v>3787878787.8787875</v>
      </c>
      <c r="N118">
        <v>0</v>
      </c>
      <c r="O118" s="36">
        <f>20*LOG10(SQRT((M118*M118+N118*N118)/(K118*K118+L118*L118)))</f>
        <v>-38.171415987806256</v>
      </c>
      <c r="Q118" s="36">
        <f>-1*J118*J118+$E$9</f>
        <v>-293816104023.38196</v>
      </c>
      <c r="R118" s="36">
        <f>J118*$E$8</f>
        <v>38836069184.37668</v>
      </c>
      <c r="S118" s="36">
        <f>$E$10</f>
        <v>11904761904.761904</v>
      </c>
      <c r="T118">
        <v>0</v>
      </c>
      <c r="U118" s="36">
        <f>20*LOG10(SQRT((S118*S118+T118*T118)/(Q118*Q118+R118*R118)))</f>
        <v>-27.92231830461141</v>
      </c>
      <c r="W118" s="36">
        <f>-1*J118*J118+$F$9</f>
        <v>-286020314312.6986</v>
      </c>
      <c r="X118" s="36">
        <f>J118*$F$8</f>
        <v>13942828861.322073</v>
      </c>
      <c r="Y118" s="36">
        <f>$F$10</f>
        <v>19700551615.44523</v>
      </c>
      <c r="Z118">
        <v>0</v>
      </c>
      <c r="AA118" s="36">
        <f>20*LOG10(SQRT((Y118*Y118+Z118*Z118)/(W118*W118+X118*X118)))</f>
        <v>-23.248677917445942</v>
      </c>
      <c r="AC118" s="36">
        <f>K118*Q118*W118-L118*R118*W118-K118*R118*X118-Q118*L118*X118</f>
        <v>-2.4375842797152167E+34</v>
      </c>
      <c r="AD118" s="36">
        <f>K118*W118*R118+Q118*W118*L118+K118*Q118*X118-L118*R118*X118</f>
        <v>9.172432500006725E+33</v>
      </c>
      <c r="AE118" s="36">
        <f>M118*S118*Y118</f>
        <v>8.88372637781621E+29</v>
      </c>
      <c r="AF118">
        <v>0</v>
      </c>
      <c r="AG118" s="36">
        <f>20*LOG10(SQRT((AE118*AE118+AF118*AF118)/(AC118*AC118+AD118*AD118)))</f>
        <v>-89.3424122098636</v>
      </c>
    </row>
    <row r="119" spans="1:33" ht="13.5">
      <c r="A119" s="90"/>
      <c r="B119" s="17">
        <v>5</v>
      </c>
      <c r="C119" s="17">
        <f>J119/2/PI()</f>
        <v>110000</v>
      </c>
      <c r="D119" s="17">
        <f>O119</f>
        <v>-42.035871322534824</v>
      </c>
      <c r="E119" s="17">
        <f>U119</f>
        <v>-31.896198684124307</v>
      </c>
      <c r="F119" s="17">
        <f>AA119</f>
        <v>-27.33380464259172</v>
      </c>
      <c r="G119" s="17">
        <f>AG119</f>
        <v>-101.26587464925086</v>
      </c>
      <c r="I119" s="36">
        <f>B119*2*PI()</f>
        <v>31.41592653589793</v>
      </c>
      <c r="J119" s="36">
        <f>I119*$D$4</f>
        <v>691150.3837897545</v>
      </c>
      <c r="K119" s="36">
        <f>-1*J119*J119+$D$9</f>
        <v>-473900974224.8461</v>
      </c>
      <c r="L119" s="36">
        <f>J119*$D$8</f>
        <v>68591439603.377144</v>
      </c>
      <c r="M119" s="36">
        <f>$D$10</f>
        <v>3787878787.8787875</v>
      </c>
      <c r="N119">
        <v>0</v>
      </c>
      <c r="O119" s="36">
        <f>20*LOG10(SQRT((M119*M119+N119*N119)/(K119*K119+L119*L119)))</f>
        <v>-42.035871322534824</v>
      </c>
      <c r="Q119" s="36">
        <f>-1*J119*J119+$E$9</f>
        <v>-465784091107.963</v>
      </c>
      <c r="R119" s="36">
        <f>J119*$E$8</f>
        <v>48545086480.47085</v>
      </c>
      <c r="S119" s="36">
        <f>$E$10</f>
        <v>11904761904.761904</v>
      </c>
      <c r="T119">
        <v>0</v>
      </c>
      <c r="U119" s="36">
        <f>20*LOG10(SQRT((S119*S119+T119*T119)/(Q119*Q119+R119*R119)))</f>
        <v>-31.896198684124307</v>
      </c>
      <c r="W119" s="36">
        <f>-1*J119*J119+$F$9</f>
        <v>-457988301397.27966</v>
      </c>
      <c r="X119" s="36">
        <f>J119*$F$8</f>
        <v>17428536076.65259</v>
      </c>
      <c r="Y119" s="36">
        <f>$F$10</f>
        <v>19700551615.44523</v>
      </c>
      <c r="Z119">
        <v>0</v>
      </c>
      <c r="AA119" s="36">
        <f>20*LOG10(SQRT((Y119*Y119+Z119*Z119)/(W119*W119+X119*X119)))</f>
        <v>-27.33380464259172</v>
      </c>
      <c r="AC119" s="36">
        <f>K119*Q119*W119-L119*R119*W119-K119*R119*X119-Q119*L119*X119</f>
        <v>-9.861151931287991E+34</v>
      </c>
      <c r="AD119" s="36">
        <f>K119*W119*R119+Q119*W119*L119+K119*Q119*X119-L119*R119*X119</f>
        <v>2.89575204228321E+34</v>
      </c>
      <c r="AE119" s="36">
        <f>M119*S119*Y119</f>
        <v>8.88372637781621E+29</v>
      </c>
      <c r="AF119">
        <v>0</v>
      </c>
      <c r="AG119" s="36">
        <f>20*LOG10(SQRT((AE119*AE119+AF119*AF119)/(AC119*AC119+AD119*AD119)))</f>
        <v>-101.26587464925086</v>
      </c>
    </row>
    <row r="120" spans="1:33" ht="13.5">
      <c r="A120" s="90"/>
      <c r="B120" s="17">
        <v>6</v>
      </c>
      <c r="C120" s="17">
        <f>J120/2/PI()</f>
        <v>132000</v>
      </c>
      <c r="D120" s="17">
        <f>O120</f>
        <v>-45.19669081504148</v>
      </c>
      <c r="E120" s="17">
        <f>U120</f>
        <v>-35.116233016457045</v>
      </c>
      <c r="F120" s="17">
        <f>AA120</f>
        <v>-30.61244272568598</v>
      </c>
      <c r="G120" s="17">
        <f>AG120</f>
        <v>-110.9253665571845</v>
      </c>
      <c r="I120" s="36">
        <f>B120*2*PI()</f>
        <v>37.69911184307752</v>
      </c>
      <c r="J120" s="36">
        <f>I120*$D$4</f>
        <v>829380.4605477054</v>
      </c>
      <c r="K120" s="36">
        <f>-1*J120*J120+$D$9</f>
        <v>-684084069550.4452</v>
      </c>
      <c r="L120" s="36">
        <f>J120*$D$8</f>
        <v>82309727524.05258</v>
      </c>
      <c r="M120" s="36">
        <f>$D$10</f>
        <v>3787878787.8787875</v>
      </c>
      <c r="N120">
        <v>0</v>
      </c>
      <c r="O120" s="36">
        <f>20*LOG10(SQRT((M120*M120+N120*N120)/(K120*K120+L120*L120)))</f>
        <v>-45.19669081504148</v>
      </c>
      <c r="Q120" s="36">
        <f>-1*J120*J120+$E$9</f>
        <v>-675967186433.562</v>
      </c>
      <c r="R120" s="36">
        <f>J120*$E$8</f>
        <v>58254103776.565025</v>
      </c>
      <c r="S120" s="36">
        <f>$E$10</f>
        <v>11904761904.761904</v>
      </c>
      <c r="T120">
        <v>0</v>
      </c>
      <c r="U120" s="36">
        <f>20*LOG10(SQRT((S120*S120+T120*T120)/(Q120*Q120+R120*R120)))</f>
        <v>-35.116233016457045</v>
      </c>
      <c r="W120" s="36">
        <f>-1*J120*J120+$F$9</f>
        <v>-668171396722.8788</v>
      </c>
      <c r="X120" s="36">
        <f>J120*$F$8</f>
        <v>20914243291.983112</v>
      </c>
      <c r="Y120" s="36">
        <f>$F$10</f>
        <v>19700551615.44523</v>
      </c>
      <c r="Z120">
        <v>0</v>
      </c>
      <c r="AA120" s="36">
        <f>20*LOG10(SQRT((Y120*Y120+Z120*Z120)/(W120*W120+X120*X120)))</f>
        <v>-30.61244272568598</v>
      </c>
      <c r="AC120" s="36">
        <f>K120*Q120*W120-L120*R120*W120-K120*R120*X120-Q120*L120*X120</f>
        <v>-3.0377384797678174E+35</v>
      </c>
      <c r="AD120" s="36">
        <f>K120*W120*R120+Q120*W120*L120+K120*Q120*X120-L120*R120*X120</f>
        <v>7.337412125228961E+34</v>
      </c>
      <c r="AE120" s="36">
        <f>M120*S120*Y120</f>
        <v>8.88372637781621E+29</v>
      </c>
      <c r="AF120">
        <v>0</v>
      </c>
      <c r="AG120" s="36">
        <f>20*LOG10(SQRT((AE120*AE120+AF120*AF120)/(AC120*AC120+AD120*AD120)))</f>
        <v>-110.9253665571845</v>
      </c>
    </row>
    <row r="121" spans="1:33" ht="13.5">
      <c r="A121" s="90"/>
      <c r="B121" s="17">
        <v>7</v>
      </c>
      <c r="C121" s="17">
        <f>J121/2/PI()</f>
        <v>154000</v>
      </c>
      <c r="D121" s="17">
        <f>O121</f>
        <v>-47.870705078701654</v>
      </c>
      <c r="E121" s="17">
        <f>U121</f>
        <v>-37.82587307238751</v>
      </c>
      <c r="F121" s="17">
        <f>AA121</f>
        <v>-33.35681789348929</v>
      </c>
      <c r="G121" s="17">
        <f>AG121</f>
        <v>-119.05339604457845</v>
      </c>
      <c r="I121" s="36">
        <f>B121*2*PI()</f>
        <v>43.982297150257104</v>
      </c>
      <c r="J121" s="36">
        <f>I121*$D$4</f>
        <v>967610.5373056562</v>
      </c>
      <c r="K121" s="36">
        <f>-1*J121*J121+$D$9</f>
        <v>-932482273117.062</v>
      </c>
      <c r="L121" s="36">
        <f>J121*$D$8</f>
        <v>96028015444.728</v>
      </c>
      <c r="M121" s="36">
        <f>$D$10</f>
        <v>3787878787.8787875</v>
      </c>
      <c r="N121">
        <v>0</v>
      </c>
      <c r="O121" s="36">
        <f>20*LOG10(SQRT((M121*M121+N121*N121)/(K121*K121+L121*L121)))</f>
        <v>-47.870705078701654</v>
      </c>
      <c r="Q121" s="36">
        <f>-1*J121*J121+$E$9</f>
        <v>-924365390000.1788</v>
      </c>
      <c r="R121" s="36">
        <f>J121*$E$8</f>
        <v>67963121072.65919</v>
      </c>
      <c r="S121" s="36">
        <f>$E$10</f>
        <v>11904761904.761904</v>
      </c>
      <c r="T121">
        <v>0</v>
      </c>
      <c r="U121" s="36">
        <f>20*LOG10(SQRT((S121*S121+T121*T121)/(Q121*Q121+R121*R121)))</f>
        <v>-37.82587307238751</v>
      </c>
      <c r="W121" s="36">
        <f>-1*J121*J121+$F$9</f>
        <v>-916569600289.4956</v>
      </c>
      <c r="X121" s="36">
        <f>J121*$F$8</f>
        <v>24399950507.31363</v>
      </c>
      <c r="Y121" s="36">
        <f>$F$10</f>
        <v>19700551615.44523</v>
      </c>
      <c r="Z121">
        <v>0</v>
      </c>
      <c r="AA121" s="36">
        <f>20*LOG10(SQRT((Y121*Y121+Z121*Z121)/(W121*W121+X121*X121)))</f>
        <v>-33.35681789348929</v>
      </c>
      <c r="AC121" s="36">
        <f>K121*Q121*W121-L121*R121*W121-K121*R121*X121-Q121*L121*X121</f>
        <v>-7.803470850901556E+35</v>
      </c>
      <c r="AD121" s="36">
        <f>K121*W121*R121+Q121*W121*L121+K121*Q121*X121-L121*R121*X121</f>
        <v>1.603187306111219E+35</v>
      </c>
      <c r="AE121" s="36">
        <f>M121*S121*Y121</f>
        <v>8.88372637781621E+29</v>
      </c>
      <c r="AF121">
        <v>0</v>
      </c>
      <c r="AG121" s="36">
        <f>20*LOG10(SQRT((AE121*AE121+AF121*AF121)/(AC121*AC121+AD121*AD121)))</f>
        <v>-119.05339604457845</v>
      </c>
    </row>
    <row r="122" spans="1:33" ht="13.5">
      <c r="A122" s="90"/>
      <c r="B122" s="17">
        <v>8</v>
      </c>
      <c r="C122" s="17">
        <f>J122/2/PI()</f>
        <v>175999.99999999997</v>
      </c>
      <c r="D122" s="17">
        <f>O122</f>
        <v>-50.187887475644956</v>
      </c>
      <c r="E122" s="17">
        <f>U122</f>
        <v>-40.166145767388805</v>
      </c>
      <c r="F122" s="17">
        <f>AA122</f>
        <v>-35.719397577152186</v>
      </c>
      <c r="G122" s="17">
        <f>AG122</f>
        <v>-126.07343082018595</v>
      </c>
      <c r="I122" s="36">
        <f>B122*2*PI()</f>
        <v>50.26548245743669</v>
      </c>
      <c r="J122" s="36">
        <f>I122*$D$4</f>
        <v>1105840.614063607</v>
      </c>
      <c r="K122" s="36">
        <f>-1*J122*J122+$D$9</f>
        <v>-1219095584924.6965</v>
      </c>
      <c r="L122" s="36">
        <f>J122*$D$8</f>
        <v>109746303365.40343</v>
      </c>
      <c r="M122" s="36">
        <f>$D$10</f>
        <v>3787878787.8787875</v>
      </c>
      <c r="N122">
        <v>0</v>
      </c>
      <c r="O122" s="36">
        <f>20*LOG10(SQRT((M122*M122+N122*N122)/(K122*K122+L122*L122)))</f>
        <v>-50.187887475644956</v>
      </c>
      <c r="Q122" s="36">
        <f>-1*J122*J122+$E$9</f>
        <v>-1210978701807.8135</v>
      </c>
      <c r="R122" s="36">
        <f>J122*$E$8</f>
        <v>77672138368.75336</v>
      </c>
      <c r="S122" s="36">
        <f>$E$10</f>
        <v>11904761904.761904</v>
      </c>
      <c r="T122">
        <v>0</v>
      </c>
      <c r="U122" s="36">
        <f>20*LOG10(SQRT((S122*S122+T122*T122)/(Q122*Q122+R122*R122)))</f>
        <v>-40.166145767388805</v>
      </c>
      <c r="W122" s="36">
        <f>-1*J122*J122+$F$9</f>
        <v>-1203182912097.1301</v>
      </c>
      <c r="X122" s="36">
        <f>J122*$F$8</f>
        <v>27885657722.644146</v>
      </c>
      <c r="Y122" s="36">
        <f>$F$10</f>
        <v>19700551615.44523</v>
      </c>
      <c r="Z122">
        <v>0</v>
      </c>
      <c r="AA122" s="36">
        <f>20*LOG10(SQRT((Y122*Y122+Z122*Z122)/(W122*W122+X122*X122)))</f>
        <v>-35.719397577152186</v>
      </c>
      <c r="AC122" s="36">
        <f>K122*Q122*W122-L122*R122*W122-K122*R122*X122-Q122*L122*X122</f>
        <v>-1.7596547655677075E+36</v>
      </c>
      <c r="AD122" s="36">
        <f>K122*W122*R122+Q122*W122*L122+K122*Q122*X122-L122*R122*X122</f>
        <v>3.1476249487193513E+35</v>
      </c>
      <c r="AE122" s="36">
        <f>M122*S122*Y122</f>
        <v>8.88372637781621E+29</v>
      </c>
      <c r="AF122">
        <v>0</v>
      </c>
      <c r="AG122" s="36">
        <f>20*LOG10(SQRT((AE122*AE122+AF122*AF122)/(AC122*AC122+AD122*AD122)))</f>
        <v>-126.07343082018595</v>
      </c>
    </row>
    <row r="123" spans="2:33" ht="13.5">
      <c r="B123" s="17">
        <v>9</v>
      </c>
      <c r="C123" s="17">
        <f>J123/2/PI()</f>
        <v>198000</v>
      </c>
      <c r="D123" s="17">
        <f>O123</f>
        <v>-52.232281156137105</v>
      </c>
      <c r="E123" s="17">
        <f>U123</f>
        <v>-42.22635530263531</v>
      </c>
      <c r="F123" s="17">
        <f>AA123</f>
        <v>-37.79479400379243</v>
      </c>
      <c r="G123" s="17">
        <f>AG123</f>
        <v>-132.25343046256484</v>
      </c>
      <c r="I123" s="36">
        <f>B123*2*PI()</f>
        <v>56.548667764616276</v>
      </c>
      <c r="J123" s="36">
        <f>I123*$D$4</f>
        <v>1244070.690821558</v>
      </c>
      <c r="K123" s="36">
        <f>-1*J123*J123+$D$9</f>
        <v>-1543924004973.3496</v>
      </c>
      <c r="L123" s="36">
        <f>J123*$D$8</f>
        <v>123464591286.07886</v>
      </c>
      <c r="M123" s="36">
        <f>$D$10</f>
        <v>3787878787.8787875</v>
      </c>
      <c r="N123">
        <v>0</v>
      </c>
      <c r="O123" s="36">
        <f>20*LOG10(SQRT((M123*M123+N123*N123)/(K123*K123+L123*L123)))</f>
        <v>-52.232281156137105</v>
      </c>
      <c r="Q123" s="36">
        <f>-1*J123*J123+$E$9</f>
        <v>-1535807121856.4666</v>
      </c>
      <c r="R123" s="36">
        <f>J123*$E$8</f>
        <v>87381155664.84752</v>
      </c>
      <c r="S123" s="36">
        <f>$E$10</f>
        <v>11904761904.761904</v>
      </c>
      <c r="T123">
        <v>0</v>
      </c>
      <c r="U123" s="36">
        <f>20*LOG10(SQRT((S123*S123+T123*T123)/(Q123*Q123+R123*R123)))</f>
        <v>-42.22635530263531</v>
      </c>
      <c r="W123" s="36">
        <f>-1*J123*J123+$F$9</f>
        <v>-1528011332145.7832</v>
      </c>
      <c r="X123" s="36">
        <f>J123*$F$8</f>
        <v>31371364937.974667</v>
      </c>
      <c r="Y123" s="36">
        <f>$F$10</f>
        <v>19700551615.44523</v>
      </c>
      <c r="Z123">
        <v>0</v>
      </c>
      <c r="AA123" s="36">
        <f>20*LOG10(SQRT((Y123*Y123+Z123*Z123)/(W123*W123+X123*X123)))</f>
        <v>-37.79479400379243</v>
      </c>
      <c r="AC123" s="36">
        <f>K123*Q123*W123-L123*R123*W123-K123*R123*X123-Q123*L123*X123</f>
        <v>-3.5965080462168726E+36</v>
      </c>
      <c r="AD123" s="36">
        <f>K123*W123*R123+Q123*W123*L123+K123*Q123*X123-L123*R123*X123</f>
        <v>5.699303196155098E+35</v>
      </c>
      <c r="AE123" s="36">
        <f>M123*S123*Y123</f>
        <v>8.88372637781621E+29</v>
      </c>
      <c r="AF123">
        <v>0</v>
      </c>
      <c r="AG123" s="36">
        <f>20*LOG10(SQRT((AE123*AE123+AF123*AF123)/(AC123*AC123+AD123*AD123)))</f>
        <v>-132.25343046256484</v>
      </c>
    </row>
    <row r="124" spans="10:13" ht="13.5">
      <c r="J124" s="36">
        <f>I124*$D$4</f>
        <v>0</v>
      </c>
      <c r="M124" t="s">
        <v>10</v>
      </c>
    </row>
    <row r="125" spans="2:33" ht="13.5">
      <c r="B125" s="17">
        <v>0</v>
      </c>
      <c r="C125" s="17">
        <f>J125/2/PI()</f>
        <v>0</v>
      </c>
      <c r="D125" s="17">
        <f>O125</f>
        <v>0</v>
      </c>
      <c r="E125" s="17">
        <f>U125</f>
        <v>0</v>
      </c>
      <c r="F125" s="17">
        <f>AA125</f>
        <v>0</v>
      </c>
      <c r="G125" s="17">
        <f>AG125</f>
        <v>0</v>
      </c>
      <c r="I125" s="36">
        <f>B125*2*PI()</f>
        <v>0</v>
      </c>
      <c r="J125" s="36">
        <f>I125*$D$4</f>
        <v>0</v>
      </c>
      <c r="K125" s="36">
        <f>-1*J125*J125+$D$9</f>
        <v>3787878787.8787875</v>
      </c>
      <c r="L125" s="36">
        <f>J125*$D$8</f>
        <v>0</v>
      </c>
      <c r="M125" s="36">
        <f>$D$10</f>
        <v>3787878787.8787875</v>
      </c>
      <c r="N125">
        <v>0</v>
      </c>
      <c r="O125" s="36">
        <f>20*LOG10(SQRT((M125*M125+N125*N125)/(K125*K125+L125*L125)))</f>
        <v>0</v>
      </c>
      <c r="Q125" s="36">
        <f>-1*J125*J125+$E$9</f>
        <v>11904761904.761904</v>
      </c>
      <c r="R125" s="36">
        <f>J125*$E$8</f>
        <v>0</v>
      </c>
      <c r="S125" s="36">
        <f>$E$10</f>
        <v>11904761904.761904</v>
      </c>
      <c r="T125">
        <v>0</v>
      </c>
      <c r="U125" s="36">
        <f>20*LOG10(SQRT((S125*S125+T125*T125)/(Q125*Q125+R125*R125)))</f>
        <v>0</v>
      </c>
      <c r="W125" s="36">
        <f>-1*J125*J125+$F$9</f>
        <v>19700551615.44523</v>
      </c>
      <c r="X125" s="36">
        <f>J125*$F$8</f>
        <v>0</v>
      </c>
      <c r="Y125" s="36">
        <f>$F$10</f>
        <v>19700551615.44523</v>
      </c>
      <c r="Z125">
        <v>0</v>
      </c>
      <c r="AA125" s="36">
        <f>20*LOG10(SQRT((Y125*Y125+Z125*Z125)/(W125*W125+X125*X125)))</f>
        <v>0</v>
      </c>
      <c r="AC125" s="36">
        <f>K125*Q125*W125-L125*R125*W125-K125*R125*X125-Q125*L125*X125</f>
        <v>8.88372637781621E+29</v>
      </c>
      <c r="AD125" s="36">
        <f>K125*W125*R125+Q125*W125*L125+K125*Q125*X125-L125*R125*X125</f>
        <v>0</v>
      </c>
      <c r="AE125" s="36">
        <f>M125*S125*Y125</f>
        <v>8.88372637781621E+29</v>
      </c>
      <c r="AF125">
        <v>0</v>
      </c>
      <c r="AG125" s="36">
        <f>20*LOG10(SQRT((AE125*AE125+AF125*AF125)/(AC125*AC125+AD125*AD125)))</f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5"/>
  <sheetViews>
    <sheetView workbookViewId="0" topLeftCell="A13">
      <selection activeCell="G12" sqref="G12"/>
    </sheetView>
  </sheetViews>
  <sheetFormatPr defaultColWidth="9.00390625" defaultRowHeight="13.5"/>
  <cols>
    <col min="1" max="1" width="11.75390625" style="0" customWidth="1"/>
    <col min="3" max="3" width="10.25390625" style="0" customWidth="1"/>
    <col min="4" max="4" width="18.00390625" style="0" customWidth="1"/>
    <col min="5" max="5" width="15.00390625" style="0" customWidth="1"/>
    <col min="6" max="6" width="16.625" style="0" customWidth="1"/>
    <col min="7" max="7" width="14.375" style="0" customWidth="1"/>
    <col min="9" max="9" width="16.00390625" style="0" customWidth="1"/>
    <col min="10" max="10" width="14.875" style="0" customWidth="1"/>
    <col min="11" max="11" width="17.00390625" style="0" customWidth="1"/>
    <col min="12" max="12" width="19.125" style="0" customWidth="1"/>
    <col min="13" max="13" width="18.375" style="0" customWidth="1"/>
    <col min="14" max="14" width="10.50390625" style="0" customWidth="1"/>
    <col min="17" max="17" width="14.875" style="0" customWidth="1"/>
    <col min="18" max="18" width="17.125" style="0" customWidth="1"/>
    <col min="19" max="19" width="20.875" style="0" customWidth="1"/>
    <col min="20" max="20" width="12.25390625" style="0" customWidth="1"/>
    <col min="21" max="21" width="14.375" style="0" customWidth="1"/>
    <col min="23" max="23" width="15.50390625" style="0" customWidth="1"/>
    <col min="24" max="24" width="16.625" style="0" customWidth="1"/>
    <col min="25" max="25" width="16.50390625" style="0" customWidth="1"/>
    <col min="29" max="29" width="15.375" style="0" customWidth="1"/>
    <col min="30" max="30" width="14.875" style="0" customWidth="1"/>
    <col min="31" max="31" width="17.375" style="0" customWidth="1"/>
  </cols>
  <sheetData>
    <row r="1" spans="1:3" ht="13.5">
      <c r="A1" t="s">
        <v>0</v>
      </c>
      <c r="B1" s="1"/>
      <c r="C1" s="1"/>
    </row>
    <row r="2" spans="2:3" ht="13.5">
      <c r="B2" s="3" t="s">
        <v>64</v>
      </c>
      <c r="C2" s="3"/>
    </row>
    <row r="3" spans="2:15" ht="13.5">
      <c r="B3" s="4"/>
      <c r="F3" s="92" t="s">
        <v>65</v>
      </c>
      <c r="J3" s="6"/>
      <c r="K3" s="6"/>
      <c r="L3" s="6"/>
      <c r="M3" s="6"/>
      <c r="N3" s="6"/>
      <c r="O3" s="6"/>
    </row>
    <row r="4" spans="2:15" ht="13.5">
      <c r="B4" s="7" t="s">
        <v>3</v>
      </c>
      <c r="C4" s="8"/>
      <c r="D4" s="9">
        <v>22000</v>
      </c>
      <c r="E4" s="10"/>
      <c r="F4" s="11"/>
      <c r="G4" s="12"/>
      <c r="H4" s="13"/>
      <c r="I4" s="6"/>
      <c r="J4" s="6"/>
      <c r="K4" s="14"/>
      <c r="L4" s="6"/>
      <c r="M4" s="14"/>
      <c r="N4" s="6"/>
      <c r="O4" s="6"/>
    </row>
    <row r="5" spans="2:15" ht="13.5">
      <c r="B5" s="15" t="s">
        <v>4</v>
      </c>
      <c r="C5" s="16"/>
      <c r="D5" s="17">
        <f>D4*2*PI()</f>
        <v>138230.07675795088</v>
      </c>
      <c r="E5" s="17"/>
      <c r="F5" s="18"/>
      <c r="G5" s="12"/>
      <c r="H5" s="13"/>
      <c r="I5" s="6"/>
      <c r="J5" s="6"/>
      <c r="K5" s="14"/>
      <c r="L5" s="6"/>
      <c r="M5" s="14"/>
      <c r="N5" s="6"/>
      <c r="O5" s="6"/>
    </row>
    <row r="6" spans="2:15" ht="13.5">
      <c r="B6" s="19" t="s">
        <v>5</v>
      </c>
      <c r="C6" s="20"/>
      <c r="D6" s="21" t="s">
        <v>66</v>
      </c>
      <c r="E6" s="21"/>
      <c r="F6" s="22"/>
      <c r="G6" s="12"/>
      <c r="H6" s="13"/>
      <c r="I6" s="6"/>
      <c r="J6" s="6"/>
      <c r="K6" s="14"/>
      <c r="L6" s="6"/>
      <c r="M6" s="14"/>
      <c r="N6" s="6"/>
      <c r="O6" s="6"/>
    </row>
    <row r="7" spans="2:15" ht="13.5">
      <c r="B7" s="19"/>
      <c r="C7" s="20"/>
      <c r="D7" s="21" t="s">
        <v>6</v>
      </c>
      <c r="E7" s="21" t="s">
        <v>7</v>
      </c>
      <c r="F7" s="22" t="s">
        <v>8</v>
      </c>
      <c r="G7" s="12"/>
      <c r="H7" s="13"/>
      <c r="I7" s="6"/>
      <c r="J7" s="6"/>
      <c r="K7" s="14"/>
      <c r="L7" s="6"/>
      <c r="M7" s="14"/>
      <c r="N7" s="6"/>
      <c r="O7" s="6"/>
    </row>
    <row r="8" spans="2:15" ht="13.5">
      <c r="B8" s="23" t="s">
        <v>9</v>
      </c>
      <c r="C8" s="24"/>
      <c r="D8" s="25">
        <f>0.6971*D5</f>
        <v>96360.18650796756</v>
      </c>
      <c r="E8" s="25">
        <f>0.5103*D5</f>
        <v>70538.80816958233</v>
      </c>
      <c r="F8" s="93">
        <f>0.1868*D5</f>
        <v>25821.378338385224</v>
      </c>
      <c r="G8" s="26"/>
      <c r="H8" s="27"/>
      <c r="I8" s="28"/>
      <c r="J8" s="6"/>
      <c r="K8" s="29"/>
      <c r="L8" s="30"/>
      <c r="M8" s="29"/>
      <c r="N8" s="6"/>
      <c r="O8" s="6"/>
    </row>
    <row r="9" spans="2:15" ht="13.5">
      <c r="B9" s="31" t="s">
        <v>11</v>
      </c>
      <c r="C9" s="32"/>
      <c r="D9" s="33">
        <f>0.1972*D5*D5</f>
        <v>3768009672.564373</v>
      </c>
      <c r="E9" s="33">
        <f>0.6302*D5*D5</f>
        <v>12041580606.744768</v>
      </c>
      <c r="F9" s="94">
        <f>1.0632*D5*D5</f>
        <v>20315151540.92516</v>
      </c>
      <c r="G9" s="34"/>
      <c r="H9" s="27"/>
      <c r="I9" s="28"/>
      <c r="J9" s="6"/>
      <c r="K9" s="35"/>
      <c r="L9" s="35"/>
      <c r="M9" s="35"/>
      <c r="N9" s="6"/>
      <c r="O9" s="6"/>
    </row>
    <row r="10" spans="1:17" ht="13.5">
      <c r="A10" s="36">
        <f>0.1284*1.045</f>
        <v>0.13417799999999996</v>
      </c>
      <c r="B10" s="37" t="s">
        <v>12</v>
      </c>
      <c r="C10" s="38"/>
      <c r="D10" s="39">
        <f>0.1983*D5*D5</f>
        <v>3789027982.0969334</v>
      </c>
      <c r="E10" s="39">
        <f>A10/(D10/D5/D5)/1.07*D5*D5</f>
        <v>12083143150.336998</v>
      </c>
      <c r="F10" s="95">
        <f>1.07*D5*D5</f>
        <v>20445082908.944626</v>
      </c>
      <c r="G10" s="34"/>
      <c r="H10" s="27"/>
      <c r="I10" s="28"/>
      <c r="J10" s="6"/>
      <c r="K10" s="35"/>
      <c r="L10" s="35" t="s">
        <v>13</v>
      </c>
      <c r="M10" s="35" t="s">
        <v>13</v>
      </c>
      <c r="N10" s="6" t="s">
        <v>13</v>
      </c>
      <c r="O10" s="40" t="s">
        <v>13</v>
      </c>
      <c r="P10" s="40" t="s">
        <v>13</v>
      </c>
      <c r="Q10" s="40" t="s">
        <v>13</v>
      </c>
    </row>
    <row r="11" spans="1:17" ht="13.5">
      <c r="A11" s="36">
        <f>A10/0.1284</f>
        <v>1.045</v>
      </c>
      <c r="B11" s="41" t="s">
        <v>14</v>
      </c>
      <c r="C11" s="42"/>
      <c r="D11" s="43">
        <f>D10/D9</f>
        <v>1.0055780933062881</v>
      </c>
      <c r="E11" s="43">
        <f>E10/E9</f>
        <v>1.0034515853814863</v>
      </c>
      <c r="F11" s="96">
        <f>F10/F9</f>
        <v>1.006395786305493</v>
      </c>
      <c r="G11" s="26"/>
      <c r="H11" s="27"/>
      <c r="I11" s="28"/>
      <c r="J11" s="6"/>
      <c r="K11" s="35"/>
      <c r="L11" s="35" t="s">
        <v>15</v>
      </c>
      <c r="M11" s="35"/>
      <c r="N11" s="6" t="s">
        <v>16</v>
      </c>
      <c r="O11" s="6"/>
      <c r="Q11" t="s">
        <v>13</v>
      </c>
    </row>
    <row r="12" spans="1:17" ht="13.5">
      <c r="A12" s="6">
        <f>20*LOG10(A11)</f>
        <v>0.38232580894145557</v>
      </c>
      <c r="B12" s="44" t="s">
        <v>17</v>
      </c>
      <c r="C12" s="45"/>
      <c r="D12" s="46">
        <f>20*LOG10(D11)</f>
        <v>0.04831607200220604</v>
      </c>
      <c r="E12" s="46">
        <f>20*LOG10(E11)</f>
        <v>0.029928469028277345</v>
      </c>
      <c r="F12" s="47">
        <f>20*LOG10(F11)</f>
        <v>0.05537619501068321</v>
      </c>
      <c r="G12" s="26"/>
      <c r="H12" s="27"/>
      <c r="I12" s="28"/>
      <c r="J12" s="6"/>
      <c r="K12" s="35" t="s">
        <v>18</v>
      </c>
      <c r="L12" s="30" t="s">
        <v>13</v>
      </c>
      <c r="M12" s="48" t="s">
        <v>19</v>
      </c>
      <c r="N12" s="6" t="s">
        <v>13</v>
      </c>
      <c r="O12" s="6" t="s">
        <v>20</v>
      </c>
      <c r="P12" t="s">
        <v>21</v>
      </c>
      <c r="Q12" t="s">
        <v>13</v>
      </c>
    </row>
    <row r="13" spans="1:15" ht="13.5">
      <c r="A13" s="6"/>
      <c r="B13" s="49"/>
      <c r="C13" s="50"/>
      <c r="D13" s="51" t="s">
        <v>22</v>
      </c>
      <c r="E13" s="51" t="s">
        <v>23</v>
      </c>
      <c r="F13" s="52" t="s">
        <v>24</v>
      </c>
      <c r="G13" s="26"/>
      <c r="H13" s="27"/>
      <c r="I13" s="28"/>
      <c r="J13" s="6"/>
      <c r="K13" s="35"/>
      <c r="L13" s="30" t="s">
        <v>25</v>
      </c>
      <c r="M13" s="48"/>
      <c r="N13" s="6"/>
      <c r="O13" s="6"/>
    </row>
    <row r="14" spans="1:15" ht="13.5">
      <c r="A14" s="6"/>
      <c r="B14" s="53" t="s">
        <v>26</v>
      </c>
      <c r="C14" s="54"/>
      <c r="D14" s="55">
        <v>1E-08</v>
      </c>
      <c r="E14" s="55">
        <v>1E-08</v>
      </c>
      <c r="F14" s="55">
        <v>4.7000000000000004E-08</v>
      </c>
      <c r="G14" s="26"/>
      <c r="H14" s="27"/>
      <c r="I14" s="28"/>
      <c r="J14" s="6"/>
      <c r="K14" s="35"/>
      <c r="L14" s="30" t="s">
        <v>27</v>
      </c>
      <c r="M14" s="48"/>
      <c r="N14" s="27"/>
      <c r="O14" s="6"/>
    </row>
    <row r="15" spans="1:15" ht="13.5">
      <c r="A15" s="6"/>
      <c r="B15" s="53"/>
      <c r="C15" s="54"/>
      <c r="D15" s="56" t="s">
        <v>28</v>
      </c>
      <c r="E15" s="56" t="s">
        <v>29</v>
      </c>
      <c r="F15" s="57" t="s">
        <v>30</v>
      </c>
      <c r="G15" s="26"/>
      <c r="H15" s="27"/>
      <c r="I15" s="28"/>
      <c r="J15" s="6"/>
      <c r="K15" s="35"/>
      <c r="L15" s="30"/>
      <c r="M15" s="48"/>
      <c r="N15" s="6"/>
      <c r="O15" s="6"/>
    </row>
    <row r="16" spans="1:15" ht="13.5">
      <c r="A16" s="6"/>
      <c r="B16" s="58" t="s">
        <v>31</v>
      </c>
      <c r="C16" s="59"/>
      <c r="D16" s="60">
        <v>1E-09</v>
      </c>
      <c r="E16" s="61">
        <v>1E-10</v>
      </c>
      <c r="F16" s="61">
        <v>1E-10</v>
      </c>
      <c r="G16" s="26"/>
      <c r="H16" s="27"/>
      <c r="I16" s="28"/>
      <c r="J16" s="6"/>
      <c r="K16" s="35"/>
      <c r="L16" s="30"/>
      <c r="M16" s="48"/>
      <c r="N16" s="6" t="s">
        <v>27</v>
      </c>
      <c r="O16" s="6" t="s">
        <v>32</v>
      </c>
    </row>
    <row r="17" spans="1:15" ht="13.5">
      <c r="A17" s="6"/>
      <c r="B17" s="49"/>
      <c r="C17" s="50"/>
      <c r="D17" s="62"/>
      <c r="E17" s="62"/>
      <c r="F17" s="63"/>
      <c r="G17" s="26"/>
      <c r="H17" s="27"/>
      <c r="I17" s="28"/>
      <c r="J17" s="6"/>
      <c r="K17" s="35"/>
      <c r="L17" s="30"/>
      <c r="M17" s="48"/>
      <c r="N17" s="6"/>
      <c r="O17" s="6"/>
    </row>
    <row r="18" spans="1:13" ht="13.5">
      <c r="A18" s="64"/>
      <c r="B18" s="58"/>
      <c r="C18" s="65"/>
      <c r="D18" s="66"/>
      <c r="E18" s="66"/>
      <c r="F18" s="67"/>
      <c r="G18" s="26"/>
      <c r="H18" s="27"/>
      <c r="I18" s="68"/>
      <c r="J18" s="6"/>
      <c r="K18" s="6"/>
      <c r="L18" s="6"/>
      <c r="M18" s="14"/>
    </row>
    <row r="19" spans="2:13" ht="13.5">
      <c r="B19" s="69" t="s">
        <v>33</v>
      </c>
      <c r="C19" s="70"/>
      <c r="D19" s="71">
        <f>D8/(2*D9*D16)</f>
        <v>12786.616129144415</v>
      </c>
      <c r="E19" s="71">
        <f>E8/(2*E9*E16)</f>
        <v>29289.67984903573</v>
      </c>
      <c r="F19" s="71">
        <f>F8/(2*F9*F16)</f>
        <v>6355.201999445511</v>
      </c>
      <c r="G19" s="12"/>
      <c r="H19" s="27"/>
      <c r="I19" s="72"/>
      <c r="J19" s="6"/>
      <c r="K19" s="6"/>
      <c r="L19" s="6"/>
      <c r="M19" s="14"/>
    </row>
    <row r="20" spans="2:13" ht="13.5">
      <c r="B20" s="73" t="s">
        <v>34</v>
      </c>
      <c r="C20" s="74"/>
      <c r="D20" s="75">
        <f>D19*D19</f>
        <v>163497552.0340961</v>
      </c>
      <c r="E20" s="75">
        <f>E19*E19</f>
        <v>857885345.6590096</v>
      </c>
      <c r="F20" s="75">
        <f>F19*F19</f>
        <v>40388592.45375623</v>
      </c>
      <c r="G20" s="12"/>
      <c r="H20" s="27"/>
      <c r="I20" s="72"/>
      <c r="J20" s="6"/>
      <c r="K20" s="6"/>
      <c r="L20" s="6"/>
      <c r="M20" s="14"/>
    </row>
    <row r="21" spans="2:13" ht="13.5">
      <c r="B21" s="53" t="s">
        <v>35</v>
      </c>
      <c r="C21" s="54"/>
      <c r="D21" s="76">
        <f>(1+D11)/(D9*D14*D16)</f>
        <v>53226458.19912036</v>
      </c>
      <c r="E21" s="76">
        <f>(1+E11)/(E9*E14*E16)</f>
        <v>166377791.32245368</v>
      </c>
      <c r="F21" s="76">
        <f>(1+F11)/(F9*F14*F16)</f>
        <v>21013513.959300227</v>
      </c>
      <c r="G21" s="26"/>
      <c r="H21" s="27"/>
      <c r="I21" s="72"/>
      <c r="J21" s="6"/>
      <c r="K21" s="6"/>
      <c r="L21" s="6"/>
      <c r="M21" s="14"/>
    </row>
    <row r="22" spans="2:13" ht="13.5">
      <c r="B22" s="58" t="s">
        <v>36</v>
      </c>
      <c r="C22" s="59"/>
      <c r="D22" s="77">
        <f>SQRT(D20-D21)</f>
        <v>10501.00442029122</v>
      </c>
      <c r="E22" s="77">
        <f>SQRT(E20-E21)</f>
        <v>26296.53122251214</v>
      </c>
      <c r="F22" s="77">
        <f>SQRT(F20-F21)</f>
        <v>4401.7131317767635</v>
      </c>
      <c r="G22" s="26"/>
      <c r="H22" s="27"/>
      <c r="I22" s="6"/>
      <c r="J22" s="6"/>
      <c r="K22" s="6"/>
      <c r="L22" s="6"/>
      <c r="M22" s="14"/>
    </row>
    <row r="23" spans="2:15" ht="13.5">
      <c r="B23" s="49"/>
      <c r="C23" s="50"/>
      <c r="D23" s="78" t="s">
        <v>37</v>
      </c>
      <c r="E23" s="78" t="s">
        <v>38</v>
      </c>
      <c r="F23" s="78" t="s">
        <v>39</v>
      </c>
      <c r="G23" s="26"/>
      <c r="H23" s="27"/>
      <c r="I23" s="6"/>
      <c r="J23" s="6"/>
      <c r="K23" s="6"/>
      <c r="L23" s="6"/>
      <c r="M23" s="14"/>
      <c r="N23" s="6"/>
      <c r="O23" s="6"/>
    </row>
    <row r="24" spans="2:15" ht="13.5">
      <c r="B24" s="41" t="s">
        <v>40</v>
      </c>
      <c r="C24" s="42"/>
      <c r="D24" s="97">
        <f>D26/D11</f>
        <v>2272.9330760758958</v>
      </c>
      <c r="E24" s="97">
        <f>E26/E11</f>
        <v>2982.8530545254653</v>
      </c>
      <c r="F24" s="97">
        <f>F26/F11</f>
        <v>1941.074172061133</v>
      </c>
      <c r="G24" s="12"/>
      <c r="H24" s="13"/>
      <c r="I24" s="6"/>
      <c r="J24" s="6"/>
      <c r="K24" s="6"/>
      <c r="L24" s="6"/>
      <c r="M24" s="14"/>
      <c r="N24" s="6"/>
      <c r="O24" s="6"/>
    </row>
    <row r="25" spans="2:15" ht="13.5">
      <c r="B25" s="41"/>
      <c r="C25" s="42"/>
      <c r="D25" s="80" t="s">
        <v>41</v>
      </c>
      <c r="E25" s="80" t="s">
        <v>42</v>
      </c>
      <c r="F25" s="80" t="s">
        <v>43</v>
      </c>
      <c r="G25" s="12"/>
      <c r="H25" s="13"/>
      <c r="I25" s="6"/>
      <c r="J25" s="6"/>
      <c r="K25" s="6"/>
      <c r="L25" s="6"/>
      <c r="M25" s="14"/>
      <c r="N25" s="6"/>
      <c r="O25" s="6"/>
    </row>
    <row r="26" spans="2:15" ht="13.5">
      <c r="B26" s="41" t="s">
        <v>44</v>
      </c>
      <c r="C26" s="42"/>
      <c r="D26" s="98">
        <f>D19-D22</f>
        <v>2285.6117088531955</v>
      </c>
      <c r="E26" s="98">
        <f>E19-E22</f>
        <v>2993.148626523587</v>
      </c>
      <c r="F26" s="98">
        <f>F19-F22</f>
        <v>1953.4888676687478</v>
      </c>
      <c r="G26" s="12"/>
      <c r="H26" s="13"/>
      <c r="I26" s="6"/>
      <c r="J26" s="6"/>
      <c r="K26" s="6"/>
      <c r="L26" s="6"/>
      <c r="M26" s="14"/>
      <c r="N26" s="6"/>
      <c r="O26" s="6"/>
    </row>
    <row r="27" spans="2:15" ht="13.5">
      <c r="B27" s="41"/>
      <c r="C27" s="42"/>
      <c r="D27" s="80" t="s">
        <v>45</v>
      </c>
      <c r="E27" s="80" t="s">
        <v>46</v>
      </c>
      <c r="F27" s="80" t="s">
        <v>47</v>
      </c>
      <c r="G27" s="12"/>
      <c r="H27" s="13"/>
      <c r="I27" s="6"/>
      <c r="J27" s="6"/>
      <c r="K27" s="6"/>
      <c r="L27" s="6"/>
      <c r="M27" s="14"/>
      <c r="N27" s="6"/>
      <c r="O27" s="6"/>
    </row>
    <row r="28" spans="2:15" ht="13.5">
      <c r="B28" s="19" t="s">
        <v>48</v>
      </c>
      <c r="C28" s="20"/>
      <c r="D28" s="99">
        <f>1/(D9*D14*D16*D26)</f>
        <v>11611.42546737979</v>
      </c>
      <c r="E28" s="99">
        <f>1/(E9*E14*E16*E26)</f>
        <v>27745.223032661124</v>
      </c>
      <c r="F28" s="99">
        <f>1/(F9*F14*F16*F26)</f>
        <v>5361.312660564186</v>
      </c>
      <c r="G28" s="12"/>
      <c r="H28" s="13"/>
      <c r="I28" s="6"/>
      <c r="J28" s="6"/>
      <c r="K28" s="6"/>
      <c r="L28" s="6"/>
      <c r="M28" s="14"/>
      <c r="N28" s="6"/>
      <c r="O28" s="6"/>
    </row>
    <row r="29" spans="2:15" ht="13.5">
      <c r="B29" s="83"/>
      <c r="C29" s="84"/>
      <c r="D29" s="85"/>
      <c r="E29" s="85"/>
      <c r="F29" s="85"/>
      <c r="G29" s="12"/>
      <c r="H29" s="13"/>
      <c r="I29" s="6"/>
      <c r="J29" s="6"/>
      <c r="K29" s="6"/>
      <c r="L29" s="6"/>
      <c r="M29" s="14"/>
      <c r="N29" s="6"/>
      <c r="O29" s="6"/>
    </row>
    <row r="30" spans="2:15" ht="13.5">
      <c r="B30" s="15" t="s">
        <v>49</v>
      </c>
      <c r="C30" s="16"/>
      <c r="D30" s="17">
        <f>(1/D14)*((1/D24)+(1/D26)+(1/D28))</f>
        <v>96360.18650796755</v>
      </c>
      <c r="E30" s="17">
        <f>(1/E14)*((1/E24)+(1/E26)+(1/E28))</f>
        <v>70538.80816958232</v>
      </c>
      <c r="F30" s="17">
        <f>(1/F14)*((1/F24)+(1/F26)+(1/F28))</f>
        <v>25821.378338385235</v>
      </c>
      <c r="G30" s="12"/>
      <c r="H30" s="13"/>
      <c r="I30" s="6"/>
      <c r="J30" s="6"/>
      <c r="K30" s="6"/>
      <c r="L30" s="6"/>
      <c r="M30" s="6"/>
      <c r="N30" s="6"/>
      <c r="O30" s="6"/>
    </row>
    <row r="31" spans="2:9" ht="13.5">
      <c r="B31" s="15" t="s">
        <v>50</v>
      </c>
      <c r="C31" s="16"/>
      <c r="D31" s="17">
        <f>1/(D14*D16*D26*D28)</f>
        <v>3768009672.564372</v>
      </c>
      <c r="E31" s="17">
        <f>1/(E14*E16*E26*E28)</f>
        <v>12041580606.744768</v>
      </c>
      <c r="F31" s="17">
        <f>1/(F14*F16*F26*F28)</f>
        <v>20315151540.925163</v>
      </c>
      <c r="G31" s="12"/>
      <c r="H31" s="13"/>
      <c r="I31" s="6"/>
    </row>
    <row r="32" spans="2:9" ht="13.5">
      <c r="B32" s="86"/>
      <c r="C32" s="87"/>
      <c r="D32" s="88"/>
      <c r="E32" s="88"/>
      <c r="F32" s="89"/>
      <c r="G32" s="12"/>
      <c r="H32" s="6"/>
      <c r="I32" s="6"/>
    </row>
    <row r="65" ht="13.5">
      <c r="J65" t="s">
        <v>51</v>
      </c>
    </row>
    <row r="66" spans="11:31" ht="13.5">
      <c r="K66" t="s">
        <v>52</v>
      </c>
      <c r="M66" t="s">
        <v>53</v>
      </c>
      <c r="Q66" t="s">
        <v>52</v>
      </c>
      <c r="S66" t="s">
        <v>53</v>
      </c>
      <c r="W66" t="s">
        <v>52</v>
      </c>
      <c r="Y66" t="s">
        <v>53</v>
      </c>
      <c r="AC66" t="s">
        <v>52</v>
      </c>
      <c r="AE66" t="s">
        <v>53</v>
      </c>
    </row>
    <row r="67" spans="2:33" ht="13.5">
      <c r="B67" s="17" t="s">
        <v>54</v>
      </c>
      <c r="C67" s="17" t="s">
        <v>55</v>
      </c>
      <c r="D67" s="17" t="s">
        <v>56</v>
      </c>
      <c r="E67" s="17" t="s">
        <v>57</v>
      </c>
      <c r="F67" s="17" t="s">
        <v>58</v>
      </c>
      <c r="G67" s="17" t="s">
        <v>59</v>
      </c>
      <c r="I67" t="s">
        <v>60</v>
      </c>
      <c r="J67" t="s">
        <v>60</v>
      </c>
      <c r="K67" t="s">
        <v>61</v>
      </c>
      <c r="L67" t="s">
        <v>62</v>
      </c>
      <c r="M67" t="s">
        <v>61</v>
      </c>
      <c r="N67" t="s">
        <v>62</v>
      </c>
      <c r="O67" s="90" t="s">
        <v>63</v>
      </c>
      <c r="Q67" t="s">
        <v>61</v>
      </c>
      <c r="R67" t="s">
        <v>62</v>
      </c>
      <c r="S67" t="s">
        <v>61</v>
      </c>
      <c r="T67" t="s">
        <v>62</v>
      </c>
      <c r="U67" s="90" t="s">
        <v>63</v>
      </c>
      <c r="W67" t="s">
        <v>61</v>
      </c>
      <c r="X67" t="s">
        <v>62</v>
      </c>
      <c r="Y67" t="s">
        <v>61</v>
      </c>
      <c r="Z67" t="s">
        <v>62</v>
      </c>
      <c r="AA67" s="90" t="s">
        <v>63</v>
      </c>
      <c r="AC67" t="s">
        <v>61</v>
      </c>
      <c r="AD67" t="s">
        <v>62</v>
      </c>
      <c r="AE67" t="s">
        <v>61</v>
      </c>
      <c r="AF67" t="s">
        <v>62</v>
      </c>
      <c r="AG67" s="90" t="s">
        <v>63</v>
      </c>
    </row>
    <row r="68" spans="2:33" ht="13.5">
      <c r="B68" s="17">
        <v>0.01</v>
      </c>
      <c r="C68" s="17">
        <f>J68/2/PI()</f>
        <v>220</v>
      </c>
      <c r="D68" s="17">
        <f>O68</f>
        <v>0.04729267473237274</v>
      </c>
      <c r="E68" s="17">
        <f>U68</f>
        <v>0.031022012652720858</v>
      </c>
      <c r="F68" s="17">
        <f>AA68</f>
        <v>0.056179781921117514</v>
      </c>
      <c r="G68" s="17">
        <f>AG68</f>
        <v>0.1344944693062111</v>
      </c>
      <c r="I68" s="36">
        <f>B68*2*PI()</f>
        <v>0.06283185307179587</v>
      </c>
      <c r="J68" s="36">
        <f>I68*$D$4</f>
        <v>1382.300767579509</v>
      </c>
      <c r="K68" s="36">
        <f>-1*J68*J68+$D$9</f>
        <v>3766098917.1523223</v>
      </c>
      <c r="L68" s="36">
        <f>J68*$D$8</f>
        <v>133198759.77406822</v>
      </c>
      <c r="M68" s="36">
        <f>$D$10</f>
        <v>3789027982.0969334</v>
      </c>
      <c r="N68">
        <v>0</v>
      </c>
      <c r="O68" s="36">
        <f>20*LOG10(SQRT((M68*M68+N68*N68)/(K68*K68+L68*L68)))</f>
        <v>0.04729267473237274</v>
      </c>
      <c r="Q68" s="36">
        <f>-1*J68*J68+$E$9</f>
        <v>12039669851.332718</v>
      </c>
      <c r="R68" s="36">
        <f>J68*$E$8</f>
        <v>97505848.6769574</v>
      </c>
      <c r="S68" s="36">
        <f>$E$10</f>
        <v>12083143150.336998</v>
      </c>
      <c r="T68">
        <v>0</v>
      </c>
      <c r="U68" s="36">
        <f>20*LOG10(SQRT((S68*S68+T68*T68)/(Q68*Q68+R68*R68)))</f>
        <v>0.031022012652720858</v>
      </c>
      <c r="W68" s="36">
        <f>-1*J68*J68+$F$9</f>
        <v>20313240785.513107</v>
      </c>
      <c r="X68" s="36">
        <f>J68*$F$8</f>
        <v>35692911.0971108</v>
      </c>
      <c r="Y68" s="36">
        <f>$F$10</f>
        <v>20445082908.944626</v>
      </c>
      <c r="Z68">
        <v>0</v>
      </c>
      <c r="AA68" s="36">
        <f>20*LOG10(SQRT((Y68*Y68+Z68*Z68)/(W68*W68+X68*X68)))</f>
        <v>0.056179781921117514</v>
      </c>
      <c r="AC68" s="36">
        <f>K68*Q68*W68-L68*R68*W68-K68*R68*X68-Q68*L68*X68</f>
        <v>9.207207314765377E+29</v>
      </c>
      <c r="AD68" s="36">
        <f>K68*W68*R68+Q68*W68*L68+K68*Q68*X68-L68*R68*X68</f>
        <v>4.165302245322244E+28</v>
      </c>
      <c r="AE68" s="36">
        <f>M68*S68*Y68</f>
        <v>9.360447445580749E+29</v>
      </c>
      <c r="AF68">
        <v>0</v>
      </c>
      <c r="AG68" s="36">
        <f>20*LOG10(SQRT((AE68*AE68+AF68*AF68)/(AC68*AC68+AD68*AD68)))</f>
        <v>0.1344944693062111</v>
      </c>
    </row>
    <row r="69" spans="2:33" ht="13.5">
      <c r="B69" s="17">
        <v>0.05</v>
      </c>
      <c r="C69" s="17">
        <f>J69/2/PI()</f>
        <v>1100</v>
      </c>
      <c r="D69" s="17">
        <f>O69</f>
        <v>0.022137114322305723</v>
      </c>
      <c r="E69" s="17">
        <f>U69</f>
        <v>0.05728398008959725</v>
      </c>
      <c r="F69" s="17">
        <f>AA69</f>
        <v>0.0754874511062119</v>
      </c>
      <c r="G69" s="17">
        <f>AG69</f>
        <v>0.15490854551811462</v>
      </c>
      <c r="I69" s="36">
        <f>B69*2*PI()</f>
        <v>0.3141592653589793</v>
      </c>
      <c r="J69" s="36">
        <f>I69*$D$4</f>
        <v>6911.503837897545</v>
      </c>
      <c r="K69" s="36">
        <f>-1*J69*J69+$D$9</f>
        <v>3720240787.2631006</v>
      </c>
      <c r="L69" s="36">
        <f>J69*$D$8</f>
        <v>665993798.8703411</v>
      </c>
      <c r="M69" s="36">
        <f>$D$10</f>
        <v>3789027982.0969334</v>
      </c>
      <c r="N69">
        <v>0</v>
      </c>
      <c r="O69" s="36">
        <f>20*LOG10(SQRT((M69*M69+N69*N69)/(K69*K69+L69*L69)))</f>
        <v>0.022137114322305723</v>
      </c>
      <c r="Q69" s="36">
        <f>-1*J69*J69+$E$9</f>
        <v>11993811721.443495</v>
      </c>
      <c r="R69" s="36">
        <f>J69*$E$8</f>
        <v>487529243.384787</v>
      </c>
      <c r="S69" s="36">
        <f>$E$10</f>
        <v>12083143150.336998</v>
      </c>
      <c r="T69">
        <v>0</v>
      </c>
      <c r="U69" s="36">
        <f>20*LOG10(SQRT((S69*S69+T69*T69)/(Q69*Q69+R69*R69)))</f>
        <v>0.05728398008959725</v>
      </c>
      <c r="W69" s="36">
        <f>-1*J69*J69+$F$9</f>
        <v>20267382655.623886</v>
      </c>
      <c r="X69" s="36">
        <f>J69*$F$8</f>
        <v>178464555.485554</v>
      </c>
      <c r="Y69" s="36">
        <f>$F$10</f>
        <v>20445082908.944626</v>
      </c>
      <c r="Z69">
        <v>0</v>
      </c>
      <c r="AA69" s="36">
        <f>20*LOG10(SQRT((Y69*Y69+Z69*Z69)/(W69*W69+X69*X69)))</f>
        <v>0.0754874511062119</v>
      </c>
      <c r="AC69" s="36">
        <f>K69*Q69*W69-L69*R69*W69-K69*R69*X69-Q69*L69*X69</f>
        <v>8.959980582119523E+29</v>
      </c>
      <c r="AD69" s="36">
        <f>K69*W69*R69+Q69*W69*L69+K69*Q69*X69-L69*R69*X69</f>
        <v>2.0655648629427912E+29</v>
      </c>
      <c r="AE69" s="36">
        <f>M69*S69*Y69</f>
        <v>9.360447445580749E+29</v>
      </c>
      <c r="AF69">
        <v>0</v>
      </c>
      <c r="AG69" s="36">
        <f>20*LOG10(SQRT((AE69*AE69+AF69*AF69)/(AC69*AC69+AD69*AD69)))</f>
        <v>0.15490854551811462</v>
      </c>
    </row>
    <row r="70" spans="2:33" ht="13.5">
      <c r="B70" s="17">
        <v>0.1</v>
      </c>
      <c r="C70" s="17">
        <f>J70/2/PI()</f>
        <v>2200</v>
      </c>
      <c r="D70" s="17">
        <f>O70</f>
        <v>-0.0636364717978487</v>
      </c>
      <c r="E70" s="17">
        <f>U70</f>
        <v>0.13955862029270807</v>
      </c>
      <c r="F70" s="17">
        <f>AA70</f>
        <v>0.13609255334767406</v>
      </c>
      <c r="G70" s="17">
        <f>AG70</f>
        <v>0.2120147018425325</v>
      </c>
      <c r="I70" s="36">
        <f>B70*2*PI()</f>
        <v>0.6283185307179586</v>
      </c>
      <c r="J70" s="36">
        <f>I70*$D$4</f>
        <v>13823.00767579509</v>
      </c>
      <c r="K70" s="36">
        <f>-1*J70*J70+$D$9</f>
        <v>3576934131.359283</v>
      </c>
      <c r="L70" s="36">
        <f>J70*$D$8</f>
        <v>1331987597.7406821</v>
      </c>
      <c r="M70" s="36">
        <f>$D$10</f>
        <v>3789027982.0969334</v>
      </c>
      <c r="N70">
        <v>0</v>
      </c>
      <c r="O70" s="36">
        <f>20*LOG10(SQRT((M70*M70+N70*N70)/(K70*K70+L70*L70)))</f>
        <v>-0.0636364717978487</v>
      </c>
      <c r="Q70" s="36">
        <f>-1*J70*J70+$E$9</f>
        <v>11850505065.539679</v>
      </c>
      <c r="R70" s="36">
        <f>J70*$E$8</f>
        <v>975058486.769574</v>
      </c>
      <c r="S70" s="36">
        <f>$E$10</f>
        <v>12083143150.336998</v>
      </c>
      <c r="T70">
        <v>0</v>
      </c>
      <c r="U70" s="36">
        <f>20*LOG10(SQRT((S70*S70+T70*T70)/(Q70*Q70+R70*R70)))</f>
        <v>0.13955862029270807</v>
      </c>
      <c r="W70" s="36">
        <f>-1*J70*J70+$F$9</f>
        <v>20124075999.72007</v>
      </c>
      <c r="X70" s="36">
        <f>J70*$F$8</f>
        <v>356929110.971108</v>
      </c>
      <c r="Y70" s="36">
        <f>$F$10</f>
        <v>20445082908.944626</v>
      </c>
      <c r="Z70">
        <v>0</v>
      </c>
      <c r="AA70" s="36">
        <f>20*LOG10(SQRT((Y70*Y70+Z70*Z70)/(W70*W70+X70*X70)))</f>
        <v>0.13609255334767406</v>
      </c>
      <c r="AC70" s="36">
        <f>K70*Q70*W70-L70*R70*W70-K70*R70*X70-Q70*L70*X70</f>
        <v>8.200135545718749E+29</v>
      </c>
      <c r="AD70" s="36">
        <f>K70*W70*R70+Q70*W70*L70+K70*Q70*X70-L70*R70*X70</f>
        <v>4.02506276830304E+29</v>
      </c>
      <c r="AE70" s="36">
        <f>M70*S70*Y70</f>
        <v>9.360447445580749E+29</v>
      </c>
      <c r="AF70">
        <v>0</v>
      </c>
      <c r="AG70" s="36">
        <f>20*LOG10(SQRT((AE70*AE70+AF70*AF70)/(AC70*AC70+AD70*AD70)))</f>
        <v>0.2120147018425325</v>
      </c>
    </row>
    <row r="71" spans="2:33" ht="13.5">
      <c r="B71" s="17">
        <v>0.2</v>
      </c>
      <c r="C71" s="17">
        <f>J71/2/PI()</f>
        <v>4400</v>
      </c>
      <c r="D71" s="17">
        <f>O71</f>
        <v>-0.5028307999013802</v>
      </c>
      <c r="E71" s="17">
        <f>U71</f>
        <v>0.4715497037200928</v>
      </c>
      <c r="F71" s="17">
        <f>AA71</f>
        <v>0.38267880150968764</v>
      </c>
      <c r="G71" s="17">
        <f>AG71</f>
        <v>0.35139770532840076</v>
      </c>
      <c r="I71" s="36">
        <f>B71*2*PI()</f>
        <v>1.2566370614359172</v>
      </c>
      <c r="J71" s="36">
        <f>I71*$D$4</f>
        <v>27646.01535159018</v>
      </c>
      <c r="K71" s="36">
        <f>-1*J71*J71+$D$9</f>
        <v>3003707507.744013</v>
      </c>
      <c r="L71" s="36">
        <f>J71*$D$8</f>
        <v>2663975195.4813643</v>
      </c>
      <c r="M71" s="36">
        <f>$D$10</f>
        <v>3789027982.0969334</v>
      </c>
      <c r="N71">
        <v>0</v>
      </c>
      <c r="O71" s="36">
        <f>20*LOG10(SQRT((M71*M71+N71*N71)/(K71*K71+L71*L71)))</f>
        <v>-0.5028307999013802</v>
      </c>
      <c r="Q71" s="36">
        <f>-1*J71*J71+$E$9</f>
        <v>11277278441.924408</v>
      </c>
      <c r="R71" s="36">
        <f>J71*$E$8</f>
        <v>1950116973.539148</v>
      </c>
      <c r="S71" s="36">
        <f>$E$10</f>
        <v>12083143150.336998</v>
      </c>
      <c r="T71">
        <v>0</v>
      </c>
      <c r="U71" s="36">
        <f>20*LOG10(SQRT((S71*S71+T71*T71)/(Q71*Q71+R71*R71)))</f>
        <v>0.4715497037200928</v>
      </c>
      <c r="W71" s="36">
        <f>-1*J71*J71+$F$9</f>
        <v>19550849376.1048</v>
      </c>
      <c r="X71" s="36">
        <f>J71*$F$8</f>
        <v>713858221.942216</v>
      </c>
      <c r="Y71" s="36">
        <f>$F$10</f>
        <v>20445082908.944626</v>
      </c>
      <c r="Z71">
        <v>0</v>
      </c>
      <c r="AA71" s="36">
        <f>20*LOG10(SQRT((Y71*Y71+Z71*Z71)/(W71*W71+X71*X71)))</f>
        <v>0.38267880150968764</v>
      </c>
      <c r="AC71" s="36">
        <f>K71*Q71*W71-L71*R71*W71-K71*R71*X71-Q71*L71*X71</f>
        <v>5.350631607490928E+29</v>
      </c>
      <c r="AD71" s="36">
        <f>K71*W71*R71+Q71*W71*L71+K71*Q71*X71-L71*R71*X71</f>
        <v>7.223473683734205E+29</v>
      </c>
      <c r="AE71" s="36">
        <f>M71*S71*Y71</f>
        <v>9.360447445580749E+29</v>
      </c>
      <c r="AF71">
        <v>0</v>
      </c>
      <c r="AG71" s="36">
        <f>20*LOG10(SQRT((AE71*AE71+AF71*AF71)/(AC71*AC71+AD71*AD71)))</f>
        <v>0.35139770532840076</v>
      </c>
    </row>
    <row r="72" spans="2:33" ht="13.5">
      <c r="B72" s="17">
        <v>0.3</v>
      </c>
      <c r="C72" s="17">
        <f>J72/2/PI()</f>
        <v>6600.000000000001</v>
      </c>
      <c r="D72" s="17">
        <f>O72</f>
        <v>-1.4750757241299914</v>
      </c>
      <c r="E72" s="17">
        <f>U72</f>
        <v>1.032909839318152</v>
      </c>
      <c r="F72" s="17">
        <f>AA72</f>
        <v>0.8092569106489546</v>
      </c>
      <c r="G72" s="17">
        <f>AG72</f>
        <v>0.3670910258371155</v>
      </c>
      <c r="I72" s="36">
        <f>B72*2*PI()</f>
        <v>1.8849555921538759</v>
      </c>
      <c r="J72" s="36">
        <f>I72*$D$4</f>
        <v>41469.02302738527</v>
      </c>
      <c r="K72" s="36">
        <f>-1*J72*J72+$D$9</f>
        <v>2048329801.718563</v>
      </c>
      <c r="L72" s="36">
        <f>J72*$D$8</f>
        <v>3995962793.2220464</v>
      </c>
      <c r="M72" s="36">
        <f>$D$10</f>
        <v>3789027982.0969334</v>
      </c>
      <c r="N72">
        <v>0</v>
      </c>
      <c r="O72" s="36">
        <f>20*LOG10(SQRT((M72*M72+N72*N72)/(K72*K72+L72*L72)))</f>
        <v>-1.4750757241299914</v>
      </c>
      <c r="Q72" s="36">
        <f>-1*J72*J72+$E$9</f>
        <v>10321900735.898958</v>
      </c>
      <c r="R72" s="36">
        <f>J72*$E$8</f>
        <v>2925175460.308722</v>
      </c>
      <c r="S72" s="36">
        <f>$E$10</f>
        <v>12083143150.336998</v>
      </c>
      <c r="T72">
        <v>0</v>
      </c>
      <c r="U72" s="36">
        <f>20*LOG10(SQRT((S72*S72+T72*T72)/(Q72*Q72+R72*R72)))</f>
        <v>1.032909839318152</v>
      </c>
      <c r="W72" s="36">
        <f>-1*J72*J72+$F$9</f>
        <v>18595471670.07935</v>
      </c>
      <c r="X72" s="36">
        <f>J72*$F$8</f>
        <v>1070787332.9133241</v>
      </c>
      <c r="Y72" s="36">
        <f>$F$10</f>
        <v>20445082908.944626</v>
      </c>
      <c r="Z72">
        <v>0</v>
      </c>
      <c r="AA72" s="36">
        <f>20*LOG10(SQRT((Y72*Y72+Z72*Z72)/(W72*W72+X72*X72)))</f>
        <v>0.8092569106489546</v>
      </c>
      <c r="AC72" s="36">
        <f>K72*Q72*W72-L72*R72*W72-K72*R72*X72-Q72*L72*X72</f>
        <v>1.2521572850699872E+29</v>
      </c>
      <c r="AD72" s="36">
        <f>K72*W72*R72+Q72*W72*L72+K72*Q72*X72-L72*R72*X72</f>
        <v>8.885294534960127E+29</v>
      </c>
      <c r="AE72" s="36">
        <f>M72*S72*Y72</f>
        <v>9.360447445580749E+29</v>
      </c>
      <c r="AF72">
        <v>0</v>
      </c>
      <c r="AG72" s="36">
        <f>20*LOG10(SQRT((AE72*AE72+AF72*AF72)/(AC72*AC72+AD72*AD72)))</f>
        <v>0.3670910258371155</v>
      </c>
    </row>
    <row r="73" spans="2:33" ht="13.5">
      <c r="B73" s="17">
        <v>0.4</v>
      </c>
      <c r="C73" s="17">
        <f>J73/2/PI()</f>
        <v>8800</v>
      </c>
      <c r="D73" s="17">
        <f>O73</f>
        <v>-3.0372639205779315</v>
      </c>
      <c r="E73" s="17">
        <f>U73</f>
        <v>1.8240193746261333</v>
      </c>
      <c r="F73" s="17">
        <f>AA73</f>
        <v>1.4423753926987783</v>
      </c>
      <c r="G73" s="17">
        <f>AG73</f>
        <v>0.2291308467469776</v>
      </c>
      <c r="I73" s="36">
        <f>B73*2*PI()</f>
        <v>2.5132741228718345</v>
      </c>
      <c r="J73" s="36">
        <f>I73*$D$4</f>
        <v>55292.03070318036</v>
      </c>
      <c r="K73" s="36">
        <f>-1*J73*J73+$D$9</f>
        <v>710801013.2829332</v>
      </c>
      <c r="L73" s="36">
        <f>J73*$D$8</f>
        <v>5327950390.9627285</v>
      </c>
      <c r="M73" s="36">
        <f>$D$10</f>
        <v>3789027982.0969334</v>
      </c>
      <c r="N73">
        <v>0</v>
      </c>
      <c r="O73" s="36">
        <f>20*LOG10(SQRT((M73*M73+N73*N73)/(K73*K73+L73*L73)))</f>
        <v>-3.0372639205779315</v>
      </c>
      <c r="Q73" s="36">
        <f>-1*J73*J73+$E$9</f>
        <v>8984371947.46333</v>
      </c>
      <c r="R73" s="36">
        <f>J73*$E$8</f>
        <v>3900233947.078296</v>
      </c>
      <c r="S73" s="36">
        <f>$E$10</f>
        <v>12083143150.336998</v>
      </c>
      <c r="T73">
        <v>0</v>
      </c>
      <c r="U73" s="36">
        <f>20*LOG10(SQRT((S73*S73+T73*T73)/(Q73*Q73+R73*R73)))</f>
        <v>1.8240193746261333</v>
      </c>
      <c r="W73" s="36">
        <f>-1*J73*J73+$F$9</f>
        <v>17257942881.64372</v>
      </c>
      <c r="X73" s="36">
        <f>J73*$F$8</f>
        <v>1427716443.884432</v>
      </c>
      <c r="Y73" s="36">
        <f>$F$10</f>
        <v>20445082908.944626</v>
      </c>
      <c r="Z73">
        <v>0</v>
      </c>
      <c r="AA73" s="36">
        <f>20*LOG10(SQRT((Y73*Y73+Z73*Z73)/(W73*W73+X73*X73)))</f>
        <v>1.4423753926987783</v>
      </c>
      <c r="AC73" s="36">
        <f>K73*Q73*W73-L73*R73*W73-K73*R73*X73-Q73*L73*X73</f>
        <v>-3.2071384453579326E+29</v>
      </c>
      <c r="AD73" s="36">
        <f>K73*W73*R73+Q73*W73*L73+K73*Q73*X73-L73*R73*X73</f>
        <v>8.534014393724472E+29</v>
      </c>
      <c r="AE73" s="36">
        <f>M73*S73*Y73</f>
        <v>9.360447445580749E+29</v>
      </c>
      <c r="AF73">
        <v>0</v>
      </c>
      <c r="AG73" s="36">
        <f>20*LOG10(SQRT((AE73*AE73+AF73*AF73)/(AC73*AC73+AD73*AD73)))</f>
        <v>0.2291308467469776</v>
      </c>
    </row>
    <row r="74" spans="2:33" ht="13.5">
      <c r="B74" s="17">
        <v>0.5</v>
      </c>
      <c r="C74" s="17">
        <f>J74/2/PI()</f>
        <v>10999.999999999998</v>
      </c>
      <c r="D74" s="17">
        <f>O74</f>
        <v>-4.997381424594659</v>
      </c>
      <c r="E74" s="17">
        <f>U74</f>
        <v>2.804473981065687</v>
      </c>
      <c r="F74" s="17">
        <f>AA74</f>
        <v>2.3268121485005304</v>
      </c>
      <c r="G74" s="17">
        <f>AG74</f>
        <v>0.13390470497155887</v>
      </c>
      <c r="I74" s="36">
        <f>B74*2*PI()</f>
        <v>3.141592653589793</v>
      </c>
      <c r="J74" s="36">
        <f>I74*$D$4</f>
        <v>69115.03837897544</v>
      </c>
      <c r="K74" s="36">
        <f>-1*J74*J74+$D$9</f>
        <v>-1008878857.5628748</v>
      </c>
      <c r="L74" s="36">
        <f>J74*$D$8</f>
        <v>6659937988.703409</v>
      </c>
      <c r="M74" s="36">
        <f>$D$10</f>
        <v>3789027982.0969334</v>
      </c>
      <c r="N74">
        <v>0</v>
      </c>
      <c r="O74" s="36">
        <f>20*LOG10(SQRT((M74*M74+N74*N74)/(K74*K74+L74*L74)))</f>
        <v>-4.997381424594659</v>
      </c>
      <c r="Q74" s="36">
        <f>-1*J74*J74+$E$9</f>
        <v>7264692076.61752</v>
      </c>
      <c r="R74" s="36">
        <f>J74*$E$8</f>
        <v>4875292433.84787</v>
      </c>
      <c r="S74" s="36">
        <f>$E$10</f>
        <v>12083143150.336998</v>
      </c>
      <c r="T74">
        <v>0</v>
      </c>
      <c r="U74" s="36">
        <f>20*LOG10(SQRT((S74*S74+T74*T74)/(Q74*Q74+R74*R74)))</f>
        <v>2.804473981065687</v>
      </c>
      <c r="W74" s="36">
        <f>-1*J74*J74+$F$9</f>
        <v>15538263010.797913</v>
      </c>
      <c r="X74" s="36">
        <f>J74*$F$8</f>
        <v>1784645554.8555398</v>
      </c>
      <c r="Y74" s="36">
        <f>$F$10</f>
        <v>20445082908.944626</v>
      </c>
      <c r="Z74">
        <v>0</v>
      </c>
      <c r="AA74" s="36">
        <f>20*LOG10(SQRT((Y74*Y74+Z74*Z74)/(W74*W74+X74*X74)))</f>
        <v>2.3268121485005304</v>
      </c>
      <c r="AC74" s="36">
        <f>K74*Q74*W74-L74*R74*W74-K74*R74*X74-Q74*L74*X74</f>
        <v>-6.959645788636229E+29</v>
      </c>
      <c r="AD74" s="36">
        <f>K74*W74*R74+Q74*W74*L74+K74*Q74*X74-L74*R74*X74</f>
        <v>6.043263256386432E+29</v>
      </c>
      <c r="AE74" s="36">
        <f>M74*S74*Y74</f>
        <v>9.360447445580749E+29</v>
      </c>
      <c r="AF74">
        <v>0</v>
      </c>
      <c r="AG74" s="36">
        <f>20*LOG10(SQRT((AE74*AE74+AF74*AF74)/(AC74*AC74+AD74*AD74)))</f>
        <v>0.13390470497155887</v>
      </c>
    </row>
    <row r="75" spans="2:33" ht="13.5">
      <c r="B75" s="17">
        <v>0.6</v>
      </c>
      <c r="C75" s="17">
        <f>J75/2/PI()</f>
        <v>13200.000000000002</v>
      </c>
      <c r="D75" s="17">
        <f>O75</f>
        <v>-7.095116408846663</v>
      </c>
      <c r="E75" s="17">
        <f>U75</f>
        <v>3.798727789938707</v>
      </c>
      <c r="F75" s="17">
        <f>AA75</f>
        <v>3.5371491277436515</v>
      </c>
      <c r="G75" s="17">
        <f>AG75</f>
        <v>0.24076050883569358</v>
      </c>
      <c r="I75" s="36">
        <f>B75*2*PI()</f>
        <v>3.7699111843077517</v>
      </c>
      <c r="J75" s="36">
        <f>I75*$D$4</f>
        <v>82938.04605477054</v>
      </c>
      <c r="K75" s="36">
        <f>-1*J75*J75+$D$9</f>
        <v>-3110709810.8188667</v>
      </c>
      <c r="L75" s="36">
        <f>J75*$D$8</f>
        <v>7991925586.444093</v>
      </c>
      <c r="M75" s="36">
        <f>$D$10</f>
        <v>3789027982.0969334</v>
      </c>
      <c r="N75">
        <v>0</v>
      </c>
      <c r="O75" s="36">
        <f>20*LOG10(SQRT((M75*M75+N75*N75)/(K75*K75+L75*L75)))</f>
        <v>-7.095116408846663</v>
      </c>
      <c r="Q75" s="36">
        <f>-1*J75*J75+$E$9</f>
        <v>5162861123.361528</v>
      </c>
      <c r="R75" s="36">
        <f>J75*$E$8</f>
        <v>5850350920.617444</v>
      </c>
      <c r="S75" s="36">
        <f>$E$10</f>
        <v>12083143150.336998</v>
      </c>
      <c r="T75">
        <v>0</v>
      </c>
      <c r="U75" s="36">
        <f>20*LOG10(SQRT((S75*S75+T75*T75)/(Q75*Q75+R75*R75)))</f>
        <v>3.798727789938707</v>
      </c>
      <c r="W75" s="36">
        <f>-1*J75*J75+$F$9</f>
        <v>13436432057.54192</v>
      </c>
      <c r="X75" s="36">
        <f>J75*$F$8</f>
        <v>2141574665.8266482</v>
      </c>
      <c r="Y75" s="36">
        <f>$F$10</f>
        <v>20445082908.944626</v>
      </c>
      <c r="Z75">
        <v>0</v>
      </c>
      <c r="AA75" s="36">
        <f>20*LOG10(SQRT((Y75*Y75+Z75*Z75)/(W75*W75+X75*X75)))</f>
        <v>3.5371491277436515</v>
      </c>
      <c r="AC75" s="36">
        <f>K75*Q75*W75-L75*R75*W75-K75*R75*X75-Q75*L75*X75</f>
        <v>-8.93409290214185E+29</v>
      </c>
      <c r="AD75" s="36">
        <f>K75*W75*R75+Q75*W75*L75+K75*Q75*X75-L75*R75*X75</f>
        <v>1.7535256854592424E+29</v>
      </c>
      <c r="AE75" s="36">
        <f>M75*S75*Y75</f>
        <v>9.360447445580749E+29</v>
      </c>
      <c r="AF75">
        <v>0</v>
      </c>
      <c r="AG75" s="36">
        <f>20*LOG10(SQRT((AE75*AE75+AF75*AF75)/(AC75*AC75+AD75*AD75)))</f>
        <v>0.24076050883569358</v>
      </c>
    </row>
    <row r="76" spans="2:33" ht="13.5">
      <c r="B76" s="17">
        <v>0.7</v>
      </c>
      <c r="C76" s="17">
        <f>J76/2/PI()</f>
        <v>15400</v>
      </c>
      <c r="D76" s="17">
        <f>O76</f>
        <v>-9.156938609981944</v>
      </c>
      <c r="E76" s="17">
        <f>U76</f>
        <v>4.3387952345116805</v>
      </c>
      <c r="F76" s="17">
        <f>AA76</f>
        <v>5.201229307861542</v>
      </c>
      <c r="G76" s="17">
        <f>AG76</f>
        <v>0.3830859323912773</v>
      </c>
      <c r="I76" s="36">
        <f>B76*2*PI()</f>
        <v>4.39822971502571</v>
      </c>
      <c r="J76" s="36">
        <f>I76*$D$4</f>
        <v>96761.05373056563</v>
      </c>
      <c r="K76" s="36">
        <f>-1*J76*J76+$D$9</f>
        <v>-5594691846.485037</v>
      </c>
      <c r="L76" s="36">
        <f>J76*$D$8</f>
        <v>9323913184.184774</v>
      </c>
      <c r="M76" s="36">
        <f>$D$10</f>
        <v>3789027982.0969334</v>
      </c>
      <c r="N76">
        <v>0</v>
      </c>
      <c r="O76" s="36">
        <f>20*LOG10(SQRT((M76*M76+N76*N76)/(K76*K76+L76*L76)))</f>
        <v>-9.156938609981944</v>
      </c>
      <c r="Q76" s="36">
        <f>-1*J76*J76+$E$9</f>
        <v>2678879087.6953583</v>
      </c>
      <c r="R76" s="36">
        <f>J76*$E$8</f>
        <v>6825409407.387018</v>
      </c>
      <c r="S76" s="36">
        <f>$E$10</f>
        <v>12083143150.336998</v>
      </c>
      <c r="T76">
        <v>0</v>
      </c>
      <c r="U76" s="36">
        <f>20*LOG10(SQRT((S76*S76+T76*T76)/(Q76*Q76+R76*R76)))</f>
        <v>4.3387952345116805</v>
      </c>
      <c r="W76" s="36">
        <f>-1*J76*J76+$F$9</f>
        <v>10952450021.87575</v>
      </c>
      <c r="X76" s="36">
        <f>J76*$F$8</f>
        <v>2498503776.797756</v>
      </c>
      <c r="Y76" s="36">
        <f>$F$10</f>
        <v>20445082908.944626</v>
      </c>
      <c r="Z76">
        <v>0</v>
      </c>
      <c r="AA76" s="36">
        <f>20*LOG10(SQRT((Y76*Y76+Z76*Z76)/(W76*W76+X76*X76)))</f>
        <v>5.201229307861542</v>
      </c>
      <c r="AC76" s="36">
        <f>K76*Q76*W76-L76*R76*W76-K76*R76*X76-Q76*L76*X76</f>
        <v>-8.28157288771898E+29</v>
      </c>
      <c r="AD76" s="36">
        <f>K76*W76*R76+Q76*W76*L76+K76*Q76*X76-L76*R76*X76</f>
        <v>-3.411145548851289E+29</v>
      </c>
      <c r="AE76" s="36">
        <f>M76*S76*Y76</f>
        <v>9.360447445580749E+29</v>
      </c>
      <c r="AF76">
        <v>0</v>
      </c>
      <c r="AG76" s="36">
        <f>20*LOG10(SQRT((AE76*AE76+AF76*AF76)/(AC76*AC76+AD76*AD76)))</f>
        <v>0.3830859323912773</v>
      </c>
    </row>
    <row r="77" spans="2:33" ht="13.5">
      <c r="B77" s="17">
        <v>0.8</v>
      </c>
      <c r="C77" s="17">
        <f>J77/2/PI()</f>
        <v>17600</v>
      </c>
      <c r="D77" s="17">
        <f>O77</f>
        <v>-11.10430044675475</v>
      </c>
      <c r="E77" s="17">
        <f>U77</f>
        <v>3.7986833799616075</v>
      </c>
      <c r="F77" s="17">
        <f>AA77</f>
        <v>7.546422090462144</v>
      </c>
      <c r="G77" s="17">
        <f>AG77</f>
        <v>0.2408050236689997</v>
      </c>
      <c r="I77" s="36">
        <f>B77*2*PI()</f>
        <v>5.026548245743669</v>
      </c>
      <c r="J77" s="36">
        <f>I77*$D$4</f>
        <v>110584.06140636072</v>
      </c>
      <c r="K77" s="36">
        <f>-1*J77*J77+$D$9</f>
        <v>-8460824964.561386</v>
      </c>
      <c r="L77" s="36">
        <f>J77*$D$8</f>
        <v>10655900781.925457</v>
      </c>
      <c r="M77" s="36">
        <f>$D$10</f>
        <v>3789027982.0969334</v>
      </c>
      <c r="N77">
        <v>0</v>
      </c>
      <c r="O77" s="36">
        <f>20*LOG10(SQRT((M77*M77+N77*N77)/(K77*K77+L77*L77)))</f>
        <v>-11.10430044675475</v>
      </c>
      <c r="Q77" s="36">
        <f>-1*J77*J77+$E$9</f>
        <v>-187254030.38099098</v>
      </c>
      <c r="R77" s="36">
        <f>J77*$E$8</f>
        <v>7800467894.156592</v>
      </c>
      <c r="S77" s="36">
        <f>$E$10</f>
        <v>12083143150.336998</v>
      </c>
      <c r="T77">
        <v>0</v>
      </c>
      <c r="U77" s="36">
        <f>20*LOG10(SQRT((S77*S77+T77*T77)/(Q77*Q77+R77*R77)))</f>
        <v>3.7986833799616075</v>
      </c>
      <c r="W77" s="36">
        <f>-1*J77*J77+$F$9</f>
        <v>8086316903.7994</v>
      </c>
      <c r="X77" s="36">
        <f>J77*$F$8</f>
        <v>2855432887.768864</v>
      </c>
      <c r="Y77" s="36">
        <f>$F$10</f>
        <v>20445082908.944626</v>
      </c>
      <c r="Z77">
        <v>0</v>
      </c>
      <c r="AA77" s="36">
        <f>20*LOG10(SQRT((Y77*Y77+Z77*Z77)/(W77*W77+X77*X77)))</f>
        <v>7.546422090462144</v>
      </c>
      <c r="AC77" s="36">
        <f>K77*Q77*W77-L77*R77*W77-K77*R77*X77-Q77*L77*X77</f>
        <v>-4.6517990040425024E+29</v>
      </c>
      <c r="AD77" s="36">
        <f>K77*W77*R77+Q77*W77*L77+K77*Q77*X77-L77*R77*X77</f>
        <v>-7.826415827108292E+29</v>
      </c>
      <c r="AE77" s="36">
        <f>M77*S77*Y77</f>
        <v>9.360447445580749E+29</v>
      </c>
      <c r="AF77">
        <v>0</v>
      </c>
      <c r="AG77" s="36">
        <f>20*LOG10(SQRT((AE77*AE77+AF77*AF77)/(AC77*AC77+AD77*AD77)))</f>
        <v>0.2408050236689997</v>
      </c>
    </row>
    <row r="78" spans="2:33" ht="13.5">
      <c r="B78" s="17">
        <v>0.9</v>
      </c>
      <c r="C78" s="17">
        <f>J78/2/PI()</f>
        <v>19800</v>
      </c>
      <c r="D78" s="17">
        <f>O78</f>
        <v>-12.913611282254987</v>
      </c>
      <c r="E78" s="17">
        <f>U78</f>
        <v>2.158843465177839</v>
      </c>
      <c r="F78" s="17">
        <f>AA78</f>
        <v>10.932151049002286</v>
      </c>
      <c r="G78" s="17">
        <f>AG78</f>
        <v>0.17738323192514</v>
      </c>
      <c r="I78" s="36">
        <f>B78*2*PI()</f>
        <v>5.654866776461628</v>
      </c>
      <c r="J78" s="36">
        <f>I78*$D$4</f>
        <v>124407.06908215581</v>
      </c>
      <c r="K78" s="36">
        <f>-1*J78*J78+$D$9</f>
        <v>-11709109165.047915</v>
      </c>
      <c r="L78" s="36">
        <f>J78*$D$8</f>
        <v>11987888379.66614</v>
      </c>
      <c r="M78" s="36">
        <f>$D$10</f>
        <v>3789027982.0969334</v>
      </c>
      <c r="N78">
        <v>0</v>
      </c>
      <c r="O78" s="36">
        <f>20*LOG10(SQRT((M78*M78+N78*N78)/(K78*K78+L78*L78)))</f>
        <v>-12.913611282254987</v>
      </c>
      <c r="Q78" s="36">
        <f>-1*J78*J78+$E$9</f>
        <v>-3435538230.8675194</v>
      </c>
      <c r="R78" s="36">
        <f>J78*$E$8</f>
        <v>8775526380.926167</v>
      </c>
      <c r="S78" s="36">
        <f>$E$10</f>
        <v>12083143150.336998</v>
      </c>
      <c r="T78">
        <v>0</v>
      </c>
      <c r="U78" s="36">
        <f>20*LOG10(SQRT((S78*S78+T78*T78)/(Q78*Q78+R78*R78)))</f>
        <v>2.158843465177839</v>
      </c>
      <c r="W78" s="36">
        <f>-1*J78*J78+$F$9</f>
        <v>4838032703.312872</v>
      </c>
      <c r="X78" s="36">
        <f>J78*$F$8</f>
        <v>3212361998.739972</v>
      </c>
      <c r="Y78" s="36">
        <f>$F$10</f>
        <v>20445082908.944626</v>
      </c>
      <c r="Z78">
        <v>0</v>
      </c>
      <c r="AA78" s="36">
        <f>20*LOG10(SQRT((Y78*Y78+Z78*Z78)/(W78*W78+X78*X78)))</f>
        <v>10.932151049002286</v>
      </c>
      <c r="AC78" s="36">
        <f>K78*Q78*W78-L78*R78*W78-K78*R78*X78-Q78*L78*X78</f>
        <v>1.4804119005888953E+29</v>
      </c>
      <c r="AD78" s="36">
        <f>K78*W78*R78+Q78*W78*L78+K78*Q78*X78-L78*R78*X78</f>
        <v>-9.050955039105313E+29</v>
      </c>
      <c r="AE78" s="36">
        <f>M78*S78*Y78</f>
        <v>9.360447445580749E+29</v>
      </c>
      <c r="AF78">
        <v>0</v>
      </c>
      <c r="AG78" s="36">
        <f>20*LOG10(SQRT((AE78*AE78+AF78*AF78)/(AC78*AC78+AD78*AD78)))</f>
        <v>0.17738323192514</v>
      </c>
    </row>
    <row r="79" spans="2:33" ht="13.5">
      <c r="B79" s="17">
        <v>0.91</v>
      </c>
      <c r="C79" s="17">
        <f>J79/2/PI()</f>
        <v>20020.000000000004</v>
      </c>
      <c r="D79" s="17">
        <f>O79</f>
        <v>-13.086880688774599</v>
      </c>
      <c r="E79" s="17">
        <f>U79</f>
        <v>1.9573881294524864</v>
      </c>
      <c r="F79" s="17">
        <f>AA79</f>
        <v>11.336209082241318</v>
      </c>
      <c r="G79" s="17">
        <f>AG79</f>
        <v>0.20671652291920312</v>
      </c>
      <c r="I79" s="36">
        <f>B79*2*PI()</f>
        <v>5.717698629533424</v>
      </c>
      <c r="J79" s="36">
        <f>I79*$D$4</f>
        <v>125789.36984973533</v>
      </c>
      <c r="K79" s="36">
        <f>-1*J79*J79+$D$9</f>
        <v>-12054955894.629131</v>
      </c>
      <c r="L79" s="36">
        <f>J79*$D$8</f>
        <v>12121087139.440208</v>
      </c>
      <c r="M79" s="36">
        <f>$D$10</f>
        <v>3789027982.0969334</v>
      </c>
      <c r="N79">
        <v>0</v>
      </c>
      <c r="O79" s="36">
        <f>20*LOG10(SQRT((M79*M79+N79*N79)/(K79*K79+L79*L79)))</f>
        <v>-13.086880688774599</v>
      </c>
      <c r="Q79" s="36">
        <f>-1*J79*J79+$E$9</f>
        <v>-3781384960.448736</v>
      </c>
      <c r="R79" s="36">
        <f>J79*$E$8</f>
        <v>8873032229.603125</v>
      </c>
      <c r="S79" s="36">
        <f>$E$10</f>
        <v>12083143150.336998</v>
      </c>
      <c r="T79">
        <v>0</v>
      </c>
      <c r="U79" s="36">
        <f>20*LOG10(SQRT((S79*S79+T79*T79)/(Q79*Q79+R79*R79)))</f>
        <v>1.9573881294524864</v>
      </c>
      <c r="W79" s="36">
        <f>-1*J79*J79+$F$9</f>
        <v>4492185973.731655</v>
      </c>
      <c r="X79" s="36">
        <f>J79*$F$8</f>
        <v>3248054909.8370833</v>
      </c>
      <c r="Y79" s="36">
        <f>$F$10</f>
        <v>20445082908.944626</v>
      </c>
      <c r="Z79">
        <v>0</v>
      </c>
      <c r="AA79" s="36">
        <f>20*LOG10(SQRT((Y79*Y79+Z79*Z79)/(W79*W79+X79*X79)))</f>
        <v>11.336209082241318</v>
      </c>
      <c r="AC79" s="36">
        <f>K79*Q79*W79-L79*R79*W79-K79*R79*X79-Q79*L79*X79</f>
        <v>2.179334978545004E+29</v>
      </c>
      <c r="AD79" s="36">
        <f>K79*W79*R79+Q79*W79*L79+K79*Q79*X79-L79*R79*X79</f>
        <v>-8.876694835972815E+29</v>
      </c>
      <c r="AE79" s="36">
        <f>M79*S79*Y79</f>
        <v>9.360447445580749E+29</v>
      </c>
      <c r="AF79">
        <v>0</v>
      </c>
      <c r="AG79" s="36">
        <f>20*LOG10(SQRT((AE79*AE79+AF79*AF79)/(AC79*AC79+AD79*AD79)))</f>
        <v>0.20671652291920312</v>
      </c>
    </row>
    <row r="80" spans="2:33" ht="13.5">
      <c r="B80" s="17">
        <v>0.92</v>
      </c>
      <c r="C80" s="17">
        <f>J80/2/PI()</f>
        <v>20240</v>
      </c>
      <c r="D80" s="17">
        <f>O80</f>
        <v>-13.258782738363053</v>
      </c>
      <c r="E80" s="17">
        <f>U80</f>
        <v>1.7519421477225692</v>
      </c>
      <c r="F80" s="17">
        <f>AA80</f>
        <v>11.74897682006591</v>
      </c>
      <c r="G80" s="17">
        <f>AG80</f>
        <v>0.24213622942542337</v>
      </c>
      <c r="I80" s="36">
        <f>B80*2*PI()</f>
        <v>5.7805304826052195</v>
      </c>
      <c r="J80" s="36">
        <f>I80*$D$4</f>
        <v>127171.67061731483</v>
      </c>
      <c r="K80" s="36">
        <f>-1*J80*J80+$D$9</f>
        <v>-12404624135.034443</v>
      </c>
      <c r="L80" s="36">
        <f>J80*$D$8</f>
        <v>12254285899.214275</v>
      </c>
      <c r="M80" s="36">
        <f>$D$10</f>
        <v>3789027982.0969334</v>
      </c>
      <c r="N80">
        <v>0</v>
      </c>
      <c r="O80" s="36">
        <f>20*LOG10(SQRT((M80*M80+N80*N80)/(K80*K80+L80*L80)))</f>
        <v>-13.258782738363053</v>
      </c>
      <c r="Q80" s="36">
        <f>-1*J80*J80+$E$9</f>
        <v>-4131053200.854048</v>
      </c>
      <c r="R80" s="36">
        <f>J80*$E$8</f>
        <v>8970538078.28008</v>
      </c>
      <c r="S80" s="36">
        <f>$E$10</f>
        <v>12083143150.336998</v>
      </c>
      <c r="T80">
        <v>0</v>
      </c>
      <c r="U80" s="36">
        <f>20*LOG10(SQRT((S80*S80+T80*T80)/(Q80*Q80+R80*R80)))</f>
        <v>1.7519421477225692</v>
      </c>
      <c r="W80" s="36">
        <f>-1*J80*J80+$F$9</f>
        <v>4142517733.3263435</v>
      </c>
      <c r="X80" s="36">
        <f>J80*$F$8</f>
        <v>3283747820.9341936</v>
      </c>
      <c r="Y80" s="36">
        <f>$F$10</f>
        <v>20445082908.944626</v>
      </c>
      <c r="Z80">
        <v>0</v>
      </c>
      <c r="AA80" s="36">
        <f>20*LOG10(SQRT((Y80*Y80+Z80*Z80)/(W80*W80+X80*X80)))</f>
        <v>11.74897682006591</v>
      </c>
      <c r="AC80" s="36">
        <f>K80*Q80*W80-L80*R80*W80-K80*R80*X80-Q80*L80*X80</f>
        <v>2.8853941678174235E+29</v>
      </c>
      <c r="AD80" s="36">
        <f>K80*W80*R80+Q80*W80*L80+K80*Q80*X80-L80*R80*X80</f>
        <v>-8.633719643399152E+29</v>
      </c>
      <c r="AE80" s="36">
        <f>M80*S80*Y80</f>
        <v>9.360447445580749E+29</v>
      </c>
      <c r="AF80">
        <v>0</v>
      </c>
      <c r="AG80" s="36">
        <f>20*LOG10(SQRT((AE80*AE80+AF80*AF80)/(AC80*AC80+AD80*AD80)))</f>
        <v>0.24213622942542337</v>
      </c>
    </row>
    <row r="81" spans="2:33" ht="13.5">
      <c r="B81" s="17">
        <v>0.93</v>
      </c>
      <c r="C81" s="17">
        <f>J81/2/PI()</f>
        <v>20460.000000000004</v>
      </c>
      <c r="D81" s="17">
        <f>O81</f>
        <v>-13.429326738155883</v>
      </c>
      <c r="E81" s="17">
        <f>U81</f>
        <v>1.5431211100294022</v>
      </c>
      <c r="F81" s="17">
        <f>AA81</f>
        <v>12.167645159439328</v>
      </c>
      <c r="G81" s="17">
        <f>AG81</f>
        <v>0.28143953131284843</v>
      </c>
      <c r="I81" s="36">
        <f>B81*2*PI()</f>
        <v>5.843362335677016</v>
      </c>
      <c r="J81" s="36">
        <f>I81*$D$4</f>
        <v>128553.97138489435</v>
      </c>
      <c r="K81" s="36">
        <f>-1*J81*J81+$D$9</f>
        <v>-12758113886.263863</v>
      </c>
      <c r="L81" s="36">
        <f>J81*$D$8</f>
        <v>12387484658.988344</v>
      </c>
      <c r="M81" s="36">
        <f>$D$10</f>
        <v>3789027982.0969334</v>
      </c>
      <c r="N81">
        <v>0</v>
      </c>
      <c r="O81" s="36">
        <f>20*LOG10(SQRT((M81*M81+N81*N81)/(K81*K81+L81*L81)))</f>
        <v>-13.429326738155883</v>
      </c>
      <c r="Q81" s="36">
        <f>-1*J81*J81+$E$9</f>
        <v>-4484542952.0834675</v>
      </c>
      <c r="R81" s="36">
        <f>J81*$E$8</f>
        <v>9068043926.957039</v>
      </c>
      <c r="S81" s="36">
        <f>$E$10</f>
        <v>12083143150.336998</v>
      </c>
      <c r="T81">
        <v>0</v>
      </c>
      <c r="U81" s="36">
        <f>20*LOG10(SQRT((S81*S81+T81*T81)/(Q81*Q81+R81*R81)))</f>
        <v>1.5431211100294022</v>
      </c>
      <c r="W81" s="36">
        <f>-1*J81*J81+$F$9</f>
        <v>3789027982.096924</v>
      </c>
      <c r="X81" s="36">
        <f>J81*$F$8</f>
        <v>3319440732.031305</v>
      </c>
      <c r="Y81" s="36">
        <f>$F$10</f>
        <v>20445082908.944626</v>
      </c>
      <c r="Z81">
        <v>0</v>
      </c>
      <c r="AA81" s="36">
        <f>20*LOG10(SQRT((Y81*Y81+Z81*Z81)/(W81*W81+X81*X81)))</f>
        <v>12.167645159439328</v>
      </c>
      <c r="AC81" s="36">
        <f>K81*Q81*W81-L81*R81*W81-K81*R81*X81-Q81*L81*X81</f>
        <v>3.595962726344827E+29</v>
      </c>
      <c r="AD81" s="36">
        <f>K81*W81*R81+Q81*W81*L81+K81*Q81*X81-L81*R81*X81</f>
        <v>-8.317999366828661E+29</v>
      </c>
      <c r="AE81" s="36">
        <f>M81*S81*Y81</f>
        <v>9.360447445580749E+29</v>
      </c>
      <c r="AF81">
        <v>0</v>
      </c>
      <c r="AG81" s="36">
        <f>20*LOG10(SQRT((AE81*AE81+AF81*AF81)/(AC81*AC81+AD81*AD81)))</f>
        <v>0.28143953131284843</v>
      </c>
    </row>
    <row r="82" spans="2:33" ht="13.5">
      <c r="B82" s="17">
        <v>0.94</v>
      </c>
      <c r="C82" s="17">
        <f>J82/2/PI()</f>
        <v>20680</v>
      </c>
      <c r="D82" s="17">
        <f>O82</f>
        <v>-13.598522626629626</v>
      </c>
      <c r="E82" s="17">
        <f>U82</f>
        <v>1.3314996604391545</v>
      </c>
      <c r="F82" s="17">
        <f>AA82</f>
        <v>12.588159048719113</v>
      </c>
      <c r="G82" s="17">
        <f>AG82</f>
        <v>0.32113608252864234</v>
      </c>
      <c r="I82" s="36">
        <f>B82*2*PI()</f>
        <v>5.906194188748811</v>
      </c>
      <c r="J82" s="36">
        <f>I82*$D$4</f>
        <v>129936.27215247384</v>
      </c>
      <c r="K82" s="36">
        <f>-1*J82*J82+$D$9</f>
        <v>-13115425148.317377</v>
      </c>
      <c r="L82" s="36">
        <f>J82*$D$8</f>
        <v>12520683418.762411</v>
      </c>
      <c r="M82" s="36">
        <f>$D$10</f>
        <v>3789027982.0969334</v>
      </c>
      <c r="N82">
        <v>0</v>
      </c>
      <c r="O82" s="36">
        <f>20*LOG10(SQRT((M82*M82+N82*N82)/(K82*K82+L82*L82)))</f>
        <v>-13.598522626629626</v>
      </c>
      <c r="Q82" s="36">
        <f>-1*J82*J82+$E$9</f>
        <v>-4841854214.136982</v>
      </c>
      <c r="R82" s="36">
        <f>J82*$E$8</f>
        <v>9165549775.633995</v>
      </c>
      <c r="S82" s="36">
        <f>$E$10</f>
        <v>12083143150.336998</v>
      </c>
      <c r="T82">
        <v>0</v>
      </c>
      <c r="U82" s="36">
        <f>20*LOG10(SQRT((S82*S82+T82*T82)/(Q82*Q82+R82*R82)))</f>
        <v>1.3314996604391545</v>
      </c>
      <c r="W82" s="36">
        <f>-1*J82*J82+$F$9</f>
        <v>3431716720.0434093</v>
      </c>
      <c r="X82" s="36">
        <f>J82*$F$8</f>
        <v>3355133643.1284156</v>
      </c>
      <c r="Y82" s="36">
        <f>$F$10</f>
        <v>20445082908.944626</v>
      </c>
      <c r="Z82">
        <v>0</v>
      </c>
      <c r="AA82" s="36">
        <f>20*LOG10(SQRT((Y82*Y82+Z82*Z82)/(W82*W82+X82*X82)))</f>
        <v>12.588159048719113</v>
      </c>
      <c r="AC82" s="36">
        <f>K82*Q82*W82-L82*R82*W82-K82*R82*X82-Q82*L82*X82</f>
        <v>4.308242723783701E+29</v>
      </c>
      <c r="AD82" s="36">
        <f>K82*W82*R82+Q82*W82*L82+K82*Q82*X82-L82*R82*X82</f>
        <v>-7.925396535155493E+29</v>
      </c>
      <c r="AE82" s="36">
        <f>M82*S82*Y82</f>
        <v>9.360447445580749E+29</v>
      </c>
      <c r="AF82">
        <v>0</v>
      </c>
      <c r="AG82" s="36">
        <f>20*LOG10(SQRT((AE82*AE82+AF82*AF82)/(AC82*AC82+AD82*AD82)))</f>
        <v>0.32113608252864234</v>
      </c>
    </row>
    <row r="83" spans="2:33" ht="13.5">
      <c r="B83" s="17">
        <v>0.95</v>
      </c>
      <c r="C83" s="17">
        <f>J83/2/PI()</f>
        <v>20900</v>
      </c>
      <c r="D83" s="17">
        <f>O83</f>
        <v>-13.766380900232832</v>
      </c>
      <c r="E83" s="17">
        <f>U83</f>
        <v>1.1176102726176886</v>
      </c>
      <c r="F83" s="17">
        <f>AA83</f>
        <v>13.004875775765246</v>
      </c>
      <c r="G83" s="17">
        <f>AG83</f>
        <v>0.35610514815009936</v>
      </c>
      <c r="I83" s="36">
        <f>B83*2*PI()</f>
        <v>5.969026041820607</v>
      </c>
      <c r="J83" s="36">
        <f>I83*$D$4</f>
        <v>131318.57292005335</v>
      </c>
      <c r="K83" s="36">
        <f>-1*J83*J83+$D$9</f>
        <v>-13476557921.194996</v>
      </c>
      <c r="L83" s="36">
        <f>J83*$D$8</f>
        <v>12653882178.53648</v>
      </c>
      <c r="M83" s="36">
        <f>$D$10</f>
        <v>3789027982.0969334</v>
      </c>
      <c r="N83">
        <v>0</v>
      </c>
      <c r="O83" s="36">
        <f>20*LOG10(SQRT((M83*M83+N83*N83)/(K83*K83+L83*L83)))</f>
        <v>-13.766380900232832</v>
      </c>
      <c r="Q83" s="36">
        <f>-1*J83*J83+$E$9</f>
        <v>-5202986987.014601</v>
      </c>
      <c r="R83" s="36">
        <f>J83*$E$8</f>
        <v>9263055624.310953</v>
      </c>
      <c r="S83" s="36">
        <f>$E$10</f>
        <v>12083143150.336998</v>
      </c>
      <c r="T83">
        <v>0</v>
      </c>
      <c r="U83" s="36">
        <f>20*LOG10(SQRT((S83*S83+T83*T83)/(Q83*Q83+R83*R83)))</f>
        <v>1.1176102726176886</v>
      </c>
      <c r="W83" s="36">
        <f>-1*J83*J83+$F$9</f>
        <v>3070583947.1657906</v>
      </c>
      <c r="X83" s="36">
        <f>J83*$F$8</f>
        <v>3390826554.2255263</v>
      </c>
      <c r="Y83" s="36">
        <f>$F$10</f>
        <v>20445082908.944626</v>
      </c>
      <c r="Z83">
        <v>0</v>
      </c>
      <c r="AA83" s="36">
        <f>20*LOG10(SQRT((Y83*Y83+Z83*Z83)/(W83*W83+X83*X83)))</f>
        <v>13.004875775765246</v>
      </c>
      <c r="AC83" s="36">
        <f>K83*Q83*W83-L83*R83*W83-K83*R83*X83-Q83*L83*X83</f>
        <v>5.0192603953980555E+29</v>
      </c>
      <c r="AD83" s="36">
        <f>K83*W83*R83+Q83*W83*L83+K83*Q83*X83-L83*R83*X83</f>
        <v>-7.451665133587142E+29</v>
      </c>
      <c r="AE83" s="36">
        <f>M83*S83*Y83</f>
        <v>9.360447445580749E+29</v>
      </c>
      <c r="AF83">
        <v>0</v>
      </c>
      <c r="AG83" s="36">
        <f>20*LOG10(SQRT((AE83*AE83+AF83*AF83)/(AC83*AC83+AD83*AD83)))</f>
        <v>0.35610514815009936</v>
      </c>
    </row>
    <row r="84" spans="2:33" ht="13.5">
      <c r="B84" s="17">
        <v>0.96</v>
      </c>
      <c r="C84" s="17">
        <f>J84/2/PI()</f>
        <v>21119.999999999996</v>
      </c>
      <c r="D84" s="17">
        <f>O84</f>
        <v>-13.932912546178482</v>
      </c>
      <c r="E84" s="17">
        <f>U84</f>
        <v>0.9019430235429372</v>
      </c>
      <c r="F84" s="17">
        <f>AA84</f>
        <v>13.410214186333354</v>
      </c>
      <c r="G84" s="17">
        <f>AG84</f>
        <v>0.3792446636978087</v>
      </c>
      <c r="I84" s="36">
        <f>B84*2*PI()</f>
        <v>6.031857894892402</v>
      </c>
      <c r="J84" s="36">
        <f>I84*$D$4</f>
        <v>132700.87368763285</v>
      </c>
      <c r="K84" s="36">
        <f>-1*J84*J84+$D$9</f>
        <v>-13841512204.896713</v>
      </c>
      <c r="L84" s="36">
        <f>J84*$D$8</f>
        <v>12787080938.310547</v>
      </c>
      <c r="M84" s="36">
        <f>$D$10</f>
        <v>3789027982.0969334</v>
      </c>
      <c r="N84">
        <v>0</v>
      </c>
      <c r="O84" s="36">
        <f>20*LOG10(SQRT((M84*M84+N84*N84)/(K84*K84+L84*L84)))</f>
        <v>-13.932912546178482</v>
      </c>
      <c r="Q84" s="36">
        <f>-1*J84*J84+$E$9</f>
        <v>-5567941270.716318</v>
      </c>
      <c r="R84" s="36">
        <f>J84*$E$8</f>
        <v>9360561472.98791</v>
      </c>
      <c r="S84" s="36">
        <f>$E$10</f>
        <v>12083143150.336998</v>
      </c>
      <c r="T84">
        <v>0</v>
      </c>
      <c r="U84" s="36">
        <f>20*LOG10(SQRT((S84*S84+T84*T84)/(Q84*Q84+R84*R84)))</f>
        <v>0.9019430235429372</v>
      </c>
      <c r="W84" s="36">
        <f>-1*J84*J84+$F$9</f>
        <v>2705629663.464073</v>
      </c>
      <c r="X84" s="36">
        <f>J84*$F$8</f>
        <v>3426519465.3226366</v>
      </c>
      <c r="Y84" s="36">
        <f>$F$10</f>
        <v>20445082908.944626</v>
      </c>
      <c r="Z84">
        <v>0</v>
      </c>
      <c r="AA84" s="36">
        <f>20*LOG10(SQRT((Y84*Y84+Z84*Z84)/(W84*W84+X84*X84)))</f>
        <v>13.410214186333354</v>
      </c>
      <c r="AC84" s="36">
        <f>K84*Q84*W84-L84*R84*W84-K84*R84*X84-Q84*L84*X84</f>
        <v>5.72586144572074E+29</v>
      </c>
      <c r="AD84" s="36">
        <f>K84*W84*R84+Q84*W84*L84+K84*Q84*X84-L84*R84*X84</f>
        <v>-6.892449436508073E+29</v>
      </c>
      <c r="AE84" s="36">
        <f>M84*S84*Y84</f>
        <v>9.360447445580749E+29</v>
      </c>
      <c r="AF84">
        <v>0</v>
      </c>
      <c r="AG84" s="36">
        <f>20*LOG10(SQRT((AE84*AE84+AF84*AF84)/(AC84*AC84+AD84*AD84)))</f>
        <v>0.3792446636978087</v>
      </c>
    </row>
    <row r="85" spans="2:33" ht="13.5">
      <c r="B85" s="17">
        <v>0.97</v>
      </c>
      <c r="C85" s="17">
        <f>J85/2/PI()</f>
        <v>21340</v>
      </c>
      <c r="D85" s="17">
        <f>O85</f>
        <v>-14.098128980923594</v>
      </c>
      <c r="E85" s="17">
        <f>U85</f>
        <v>0.6849461731240554</v>
      </c>
      <c r="F85" s="17">
        <f>AA85</f>
        <v>13.794370641614751</v>
      </c>
      <c r="G85" s="17">
        <f>AG85</f>
        <v>0.3811878338152133</v>
      </c>
      <c r="I85" s="36">
        <f>B85*2*PI()</f>
        <v>6.094689747964199</v>
      </c>
      <c r="J85" s="36">
        <f>I85*$D$4</f>
        <v>134083.17445521237</v>
      </c>
      <c r="K85" s="36">
        <f>-1*J85*J85+$D$9</f>
        <v>-14210287999.422543</v>
      </c>
      <c r="L85" s="36">
        <f>J85*$D$8</f>
        <v>12920279698.084616</v>
      </c>
      <c r="M85" s="36">
        <f>$D$10</f>
        <v>3789027982.0969334</v>
      </c>
      <c r="N85">
        <v>0</v>
      </c>
      <c r="O85" s="36">
        <f>20*LOG10(SQRT((M85*M85+N85*N85)/(K85*K85+L85*L85)))</f>
        <v>-14.098128980923594</v>
      </c>
      <c r="Q85" s="36">
        <f>-1*J85*J85+$E$9</f>
        <v>-5936717065.242147</v>
      </c>
      <c r="R85" s="36">
        <f>J85*$E$8</f>
        <v>9458067321.664867</v>
      </c>
      <c r="S85" s="36">
        <f>$E$10</f>
        <v>12083143150.336998</v>
      </c>
      <c r="T85">
        <v>0</v>
      </c>
      <c r="U85" s="36">
        <f>20*LOG10(SQRT((S85*S85+T85*T85)/(Q85*Q85+R85*R85)))</f>
        <v>0.6849461731240554</v>
      </c>
      <c r="W85" s="36">
        <f>-1*J85*J85+$F$9</f>
        <v>2336853868.938244</v>
      </c>
      <c r="X85" s="36">
        <f>J85*$F$8</f>
        <v>3462212376.419748</v>
      </c>
      <c r="Y85" s="36">
        <f>$F$10</f>
        <v>20445082908.944626</v>
      </c>
      <c r="Z85">
        <v>0</v>
      </c>
      <c r="AA85" s="36">
        <f>20*LOG10(SQRT((Y85*Y85+Z85*Z85)/(W85*W85+X85*X85)))</f>
        <v>13.794370641614751</v>
      </c>
      <c r="AC85" s="36">
        <f>K85*Q85*W85-L85*R85*W85-K85*R85*X85-Q85*L85*X85</f>
        <v>6.424706301986681E+29</v>
      </c>
      <c r="AD85" s="36">
        <f>K85*W85*R85+Q85*W85*L85+K85*Q85*X85-L85*R85*X85</f>
        <v>-6.243282840343259E+29</v>
      </c>
      <c r="AE85" s="36">
        <f>M85*S85*Y85</f>
        <v>9.360447445580749E+29</v>
      </c>
      <c r="AF85">
        <v>0</v>
      </c>
      <c r="AG85" s="36">
        <f>20*LOG10(SQRT((AE85*AE85+AF85*AF85)/(AC85*AC85+AD85*AD85)))</f>
        <v>0.3811878338152133</v>
      </c>
    </row>
    <row r="86" spans="2:33" ht="13.5">
      <c r="B86" s="17">
        <v>0.98</v>
      </c>
      <c r="C86" s="17">
        <f>J86/2/PI()</f>
        <v>21559.999999999996</v>
      </c>
      <c r="D86" s="17">
        <f>O86</f>
        <v>-14.262041993894929</v>
      </c>
      <c r="E86" s="17">
        <f>U86</f>
        <v>0.4670273720977205</v>
      </c>
      <c r="F86" s="17">
        <f>AA86</f>
        <v>14.145233281414972</v>
      </c>
      <c r="G86" s="17">
        <f>AG86</f>
        <v>0.3502186596177611</v>
      </c>
      <c r="I86" s="36">
        <f>B86*2*PI()</f>
        <v>6.157521601035994</v>
      </c>
      <c r="J86" s="36">
        <f>I86*$D$4</f>
        <v>135465.47522279187</v>
      </c>
      <c r="K86" s="36">
        <f>-1*J86*J86+$D$9</f>
        <v>-14582885304.772465</v>
      </c>
      <c r="L86" s="36">
        <f>J86*$D$8</f>
        <v>13053478457.858683</v>
      </c>
      <c r="M86" s="36">
        <f>$D$10</f>
        <v>3789027982.0969334</v>
      </c>
      <c r="N86">
        <v>0</v>
      </c>
      <c r="O86" s="36">
        <f>20*LOG10(SQRT((M86*M86+N86*N86)/(K86*K86+L86*L86)))</f>
        <v>-14.262041993894929</v>
      </c>
      <c r="Q86" s="36">
        <f>-1*J86*J86+$E$9</f>
        <v>-6309314370.59207</v>
      </c>
      <c r="R86" s="36">
        <f>J86*$E$8</f>
        <v>9555573170.341824</v>
      </c>
      <c r="S86" s="36">
        <f>$E$10</f>
        <v>12083143150.336998</v>
      </c>
      <c r="T86">
        <v>0</v>
      </c>
      <c r="U86" s="36">
        <f>20*LOG10(SQRT((S86*S86+T86*T86)/(Q86*Q86+R86*R86)))</f>
        <v>0.4670273720977205</v>
      </c>
      <c r="W86" s="36">
        <f>-1*J86*J86+$F$9</f>
        <v>1964256563.5883217</v>
      </c>
      <c r="X86" s="36">
        <f>J86*$F$8</f>
        <v>3497905287.516858</v>
      </c>
      <c r="Y86" s="36">
        <f>$F$10</f>
        <v>20445082908.944626</v>
      </c>
      <c r="Z86">
        <v>0</v>
      </c>
      <c r="AA86" s="36">
        <f>20*LOG10(SQRT((Y86*Y86+Z86*Z86)/(W86*W86+X86*X86)))</f>
        <v>14.145233281414972</v>
      </c>
      <c r="AC86" s="36">
        <f>K86*Q86*W86-L86*R86*W86-K86*R86*X86-Q86*L86*X86</f>
        <v>7.112265317337729E+29</v>
      </c>
      <c r="AD86" s="36">
        <f>K86*W86*R86+Q86*W86*L86+K86*Q86*X86-L86*R86*X86</f>
        <v>-5.499586696421855E+29</v>
      </c>
      <c r="AE86" s="36">
        <f>M86*S86*Y86</f>
        <v>9.360447445580749E+29</v>
      </c>
      <c r="AF86">
        <v>0</v>
      </c>
      <c r="AG86" s="36">
        <f>20*LOG10(SQRT((AE86*AE86+AF86*AF86)/(AC86*AC86+AD86*AD86)))</f>
        <v>0.3502186596177611</v>
      </c>
    </row>
    <row r="87" spans="2:33" ht="13.5">
      <c r="B87" s="17">
        <v>0.99</v>
      </c>
      <c r="C87" s="17">
        <f>J87/2/PI()</f>
        <v>21780</v>
      </c>
      <c r="D87" s="17">
        <f>O87</f>
        <v>-14.424663696050853</v>
      </c>
      <c r="E87" s="17">
        <f>U87</f>
        <v>0.2485553397196097</v>
      </c>
      <c r="F87" s="17">
        <f>AA87</f>
        <v>14.448680995303182</v>
      </c>
      <c r="G87" s="17">
        <f>AG87</f>
        <v>0.27257263897194195</v>
      </c>
      <c r="I87" s="36">
        <f>B87*2*PI()</f>
        <v>6.220353454107791</v>
      </c>
      <c r="J87" s="36">
        <f>I87*$D$4</f>
        <v>136847.7759903714</v>
      </c>
      <c r="K87" s="36">
        <f>-1*J87*J87+$D$9</f>
        <v>-14959304120.946495</v>
      </c>
      <c r="L87" s="36">
        <f>J87*$D$8</f>
        <v>13186677217.632753</v>
      </c>
      <c r="M87" s="36">
        <f>$D$10</f>
        <v>3789027982.0969334</v>
      </c>
      <c r="N87">
        <v>0</v>
      </c>
      <c r="O87" s="36">
        <f>20*LOG10(SQRT((M87*M87+N87*N87)/(K87*K87+L87*L87)))</f>
        <v>-14.424663696050853</v>
      </c>
      <c r="Q87" s="36">
        <f>-1*J87*J87+$E$9</f>
        <v>-6685733186.7661</v>
      </c>
      <c r="R87" s="36">
        <f>J87*$E$8</f>
        <v>9653079019.018782</v>
      </c>
      <c r="S87" s="36">
        <f>$E$10</f>
        <v>12083143150.336998</v>
      </c>
      <c r="T87">
        <v>0</v>
      </c>
      <c r="U87" s="36">
        <f>20*LOG10(SQRT((S87*S87+T87*T87)/(Q87*Q87+R87*R87)))</f>
        <v>0.2485553397196097</v>
      </c>
      <c r="W87" s="36">
        <f>-1*J87*J87+$F$9</f>
        <v>1587837747.4142914</v>
      </c>
      <c r="X87" s="36">
        <f>J87*$F$8</f>
        <v>3533598198.6139693</v>
      </c>
      <c r="Y87" s="36">
        <f>$F$10</f>
        <v>20445082908.944626</v>
      </c>
      <c r="Z87">
        <v>0</v>
      </c>
      <c r="AA87" s="36">
        <f>20*LOG10(SQRT((Y87*Y87+Z87*Z87)/(W87*W87+X87*X87)))</f>
        <v>14.448680995303182</v>
      </c>
      <c r="AC87" s="36">
        <f>K87*Q87*W87-L87*R87*W87-K87*R87*X87-Q87*L87*X87</f>
        <v>7.784813923799516E+29</v>
      </c>
      <c r="AD87" s="36">
        <f>K87*W87*R87+Q87*W87*L87+K87*Q87*X87-L87*R87*X87</f>
        <v>-4.65666914384066E+29</v>
      </c>
      <c r="AE87" s="36">
        <f>M87*S87*Y87</f>
        <v>9.360447445580749E+29</v>
      </c>
      <c r="AF87">
        <v>0</v>
      </c>
      <c r="AG87" s="36">
        <f>20*LOG10(SQRT((AE87*AE87+AF87*AF87)/(AC87*AC87+AD87*AD87)))</f>
        <v>0.27257263897194195</v>
      </c>
    </row>
    <row r="88" spans="2:33" ht="13.5">
      <c r="B88" s="17">
        <v>1</v>
      </c>
      <c r="C88" s="17">
        <f>J88/2/PI()</f>
        <v>21999.999999999996</v>
      </c>
      <c r="D88" s="17">
        <f>O88</f>
        <v>-14.586006472898985</v>
      </c>
      <c r="E88" s="17">
        <f>U88</f>
        <v>0.02986187405078191</v>
      </c>
      <c r="F88" s="17">
        <f>AA88</f>
        <v>14.689465867797413</v>
      </c>
      <c r="G88" s="17">
        <f>AG88</f>
        <v>0.1333212689492106</v>
      </c>
      <c r="I88" s="36">
        <f>B88*2*PI()</f>
        <v>6.283185307179586</v>
      </c>
      <c r="J88" s="36">
        <f>I88*$D$4</f>
        <v>138230.07675795088</v>
      </c>
      <c r="K88" s="36">
        <f>-1*J88*J88+$D$9</f>
        <v>-15339544447.944618</v>
      </c>
      <c r="L88" s="36">
        <f>J88*$D$8</f>
        <v>13319875977.406818</v>
      </c>
      <c r="M88" s="36">
        <f>$D$10</f>
        <v>3789027982.0969334</v>
      </c>
      <c r="N88">
        <v>0</v>
      </c>
      <c r="O88" s="36">
        <f>20*LOG10(SQRT((M88*M88+N88*N88)/(K88*K88+L88*L88)))</f>
        <v>-14.586006472898985</v>
      </c>
      <c r="Q88" s="36">
        <f>-1*J88*J88+$E$9</f>
        <v>-7065973513.764223</v>
      </c>
      <c r="R88" s="36">
        <f>J88*$E$8</f>
        <v>9750584867.69574</v>
      </c>
      <c r="S88" s="36">
        <f>$E$10</f>
        <v>12083143150.336998</v>
      </c>
      <c r="T88">
        <v>0</v>
      </c>
      <c r="U88" s="36">
        <f>20*LOG10(SQRT((S88*S88+T88*T88)/(Q88*Q88+R88*R88)))</f>
        <v>0.02986187405078191</v>
      </c>
      <c r="W88" s="36">
        <f>-1*J88*J88+$F$9</f>
        <v>1207597420.4161682</v>
      </c>
      <c r="X88" s="36">
        <f>J88*$F$8</f>
        <v>3569291109.7110796</v>
      </c>
      <c r="Y88" s="36">
        <f>$F$10</f>
        <v>20445082908.944626</v>
      </c>
      <c r="Z88">
        <v>0</v>
      </c>
      <c r="AA88" s="36">
        <f>20*LOG10(SQRT((Y88*Y88+Z88*Z88)/(W88*W88+X88*X88)))</f>
        <v>14.689465867797413</v>
      </c>
      <c r="AC88" s="36">
        <f>K88*Q88*W88-L88*R88*W88-K88*R88*X88-Q88*L88*X88</f>
        <v>8.438427735029842E+29</v>
      </c>
      <c r="AD88" s="36">
        <f>K88*W88*R88+Q88*W88*L88+K88*Q88*X88-L88*R88*X88</f>
        <v>-3.709723942327825E+29</v>
      </c>
      <c r="AE88" s="36">
        <f>M88*S88*Y88</f>
        <v>9.360447445580749E+29</v>
      </c>
      <c r="AF88">
        <v>0</v>
      </c>
      <c r="AG88" s="36">
        <f>20*LOG10(SQRT((AE88*AE88+AF88*AF88)/(AC88*AC88+AD88*AD88)))</f>
        <v>0.1333212689492106</v>
      </c>
    </row>
    <row r="89" spans="2:33" ht="13.5">
      <c r="B89" s="17">
        <v>1.01</v>
      </c>
      <c r="C89" s="17">
        <f>J89/2/PI()</f>
        <v>22220</v>
      </c>
      <c r="D89" s="17">
        <f>O89</f>
        <v>-14.746082941617262</v>
      </c>
      <c r="E89" s="17">
        <f>U89</f>
        <v>-0.18875592075060313</v>
      </c>
      <c r="F89" s="17">
        <f>AA89</f>
        <v>14.852783447523468</v>
      </c>
      <c r="G89" s="17">
        <f>AG89</f>
        <v>-0.08205541484439596</v>
      </c>
      <c r="I89" s="36">
        <f>B89*2*PI()</f>
        <v>6.346017160251382</v>
      </c>
      <c r="J89" s="36">
        <f>I89*$D$4</f>
        <v>139612.3775255304</v>
      </c>
      <c r="K89" s="36">
        <f>-1*J89*J89+$D$9</f>
        <v>-15723606285.766853</v>
      </c>
      <c r="L89" s="36">
        <f>J89*$D$8</f>
        <v>13453074737.18089</v>
      </c>
      <c r="M89" s="36">
        <f>$D$10</f>
        <v>3789027982.0969334</v>
      </c>
      <c r="N89">
        <v>0</v>
      </c>
      <c r="O89" s="36">
        <f>20*LOG10(SQRT((M89*M89+N89*N89)/(K89*K89+L89*L89)))</f>
        <v>-14.746082941617262</v>
      </c>
      <c r="Q89" s="36">
        <f>-1*J89*J89+$E$9</f>
        <v>-7450035351.586458</v>
      </c>
      <c r="R89" s="36">
        <f>J89*$E$8</f>
        <v>9848090716.372698</v>
      </c>
      <c r="S89" s="36">
        <f>$E$10</f>
        <v>12083143150.336998</v>
      </c>
      <c r="T89">
        <v>0</v>
      </c>
      <c r="U89" s="36">
        <f>20*LOG10(SQRT((S89*S89+T89*T89)/(Q89*Q89+R89*R89)))</f>
        <v>-0.18875592075060313</v>
      </c>
      <c r="W89" s="36">
        <f>-1*J89*J89+$F$9</f>
        <v>823535582.5939331</v>
      </c>
      <c r="X89" s="36">
        <f>J89*$F$8</f>
        <v>3604984020.808191</v>
      </c>
      <c r="Y89" s="36">
        <f>$F$10</f>
        <v>20445082908.944626</v>
      </c>
      <c r="Z89">
        <v>0</v>
      </c>
      <c r="AA89" s="36">
        <f>20*LOG10(SQRT((Y89*Y89+Z89*Z89)/(W89*W89+X89*X89)))</f>
        <v>14.852783447523468</v>
      </c>
      <c r="AC89" s="36">
        <f>K89*Q89*W89-L89*R89*W89-K89*R89*X89-Q89*L89*X89</f>
        <v>9.068977598839077E+29</v>
      </c>
      <c r="AD89" s="36">
        <f>K89*W89*R89+Q89*W89*L89+K89*Q89*X89-L89*R89*X89</f>
        <v>-2.6538293051062996E+29</v>
      </c>
      <c r="AE89" s="36">
        <f>M89*S89*Y89</f>
        <v>9.360447445580749E+29</v>
      </c>
      <c r="AF89">
        <v>0</v>
      </c>
      <c r="AG89" s="36">
        <f>20*LOG10(SQRT((AE89*AE89+AF89*AF89)/(AC89*AC89+AD89*AD89)))</f>
        <v>-0.08205541484439596</v>
      </c>
    </row>
    <row r="90" spans="2:33" ht="13.5">
      <c r="B90" s="17">
        <v>1.02</v>
      </c>
      <c r="C90" s="17">
        <f>J90/2/PI()</f>
        <v>22440.000000000004</v>
      </c>
      <c r="D90" s="17">
        <f>O90</f>
        <v>-14.904905911951849</v>
      </c>
      <c r="E90" s="17">
        <f>U90</f>
        <v>-0.4070332850344249</v>
      </c>
      <c r="F90" s="17">
        <f>AA90</f>
        <v>14.926388662007419</v>
      </c>
      <c r="G90" s="17">
        <f>AG90</f>
        <v>-0.3855505349788566</v>
      </c>
      <c r="I90" s="36">
        <f>B90*2*PI()</f>
        <v>6.408849013323178</v>
      </c>
      <c r="J90" s="36">
        <f>I90*$D$4</f>
        <v>140994.67829310993</v>
      </c>
      <c r="K90" s="36">
        <f>-1*J90*J90+$D$9</f>
        <v>-16111489634.413193</v>
      </c>
      <c r="L90" s="36">
        <f>J90*$D$8</f>
        <v>13586273496.954958</v>
      </c>
      <c r="M90" s="36">
        <f>$D$10</f>
        <v>3789027982.0969334</v>
      </c>
      <c r="N90">
        <v>0</v>
      </c>
      <c r="O90" s="36">
        <f>20*LOG10(SQRT((M90*M90+N90*N90)/(K90*K90+L90*L90)))</f>
        <v>-14.904905911951849</v>
      </c>
      <c r="Q90" s="36">
        <f>-1*J90*J90+$E$9</f>
        <v>-7837918700.232798</v>
      </c>
      <c r="R90" s="36">
        <f>J90*$E$8</f>
        <v>9945596565.049656</v>
      </c>
      <c r="S90" s="36">
        <f>$E$10</f>
        <v>12083143150.336998</v>
      </c>
      <c r="T90">
        <v>0</v>
      </c>
      <c r="U90" s="36">
        <f>20*LOG10(SQRT((S90*S90+T90*T90)/(Q90*Q90+R90*R90)))</f>
        <v>-0.4070332850344249</v>
      </c>
      <c r="W90" s="36">
        <f>-1*J90*J90+$F$9</f>
        <v>435652233.9475937</v>
      </c>
      <c r="X90" s="36">
        <f>J90*$F$8</f>
        <v>3640676931.905302</v>
      </c>
      <c r="Y90" s="36">
        <f>$F$10</f>
        <v>20445082908.944626</v>
      </c>
      <c r="Z90">
        <v>0</v>
      </c>
      <c r="AA90" s="36">
        <f>20*LOG10(SQRT((Y90*Y90+Z90*Z90)/(W90*W90+X90*X90)))</f>
        <v>14.926388662007419</v>
      </c>
      <c r="AC90" s="36">
        <f>K90*Q90*W90-L90*R90*W90-K90*R90*X90-Q90*L90*X90</f>
        <v>9.672124599482124E+29</v>
      </c>
      <c r="AD90" s="36">
        <f>K90*W90*R90+Q90*W90*L90+K90*Q90*X90-L90*R90*X90</f>
        <v>-1.4839467317575569E+29</v>
      </c>
      <c r="AE90" s="36">
        <f>M90*S90*Y90</f>
        <v>9.360447445580749E+29</v>
      </c>
      <c r="AF90">
        <v>0</v>
      </c>
      <c r="AG90" s="36">
        <f>20*LOG10(SQRT((AE90*AE90+AF90*AF90)/(AC90*AC90+AD90*AD90)))</f>
        <v>-0.3855505349788566</v>
      </c>
    </row>
    <row r="91" spans="2:33" ht="13.5">
      <c r="B91" s="17">
        <v>1.03</v>
      </c>
      <c r="C91" s="17">
        <f>J91/2/PI()</f>
        <v>22660</v>
      </c>
      <c r="D91" s="17">
        <f>O91</f>
        <v>-15.062488350590147</v>
      </c>
      <c r="E91" s="17">
        <f>U91</f>
        <v>-0.6247354080944935</v>
      </c>
      <c r="F91" s="17">
        <f>AA91</f>
        <v>14.902773066029429</v>
      </c>
      <c r="G91" s="17">
        <f>AG91</f>
        <v>-0.7844506926552106</v>
      </c>
      <c r="I91" s="36">
        <f>B91*2*PI()</f>
        <v>6.471680866394974</v>
      </c>
      <c r="J91" s="36">
        <f>I91*$D$4</f>
        <v>142376.97906068942</v>
      </c>
      <c r="K91" s="36">
        <f>-1*J91*J91+$D$9</f>
        <v>-16503194493.883621</v>
      </c>
      <c r="L91" s="36">
        <f>J91*$D$8</f>
        <v>13719472256.729025</v>
      </c>
      <c r="M91" s="36">
        <f>$D$10</f>
        <v>3789027982.0969334</v>
      </c>
      <c r="N91">
        <v>0</v>
      </c>
      <c r="O91" s="36">
        <f>20*LOG10(SQRT((M91*M91+N91*N91)/(K91*K91+L91*L91)))</f>
        <v>-15.062488350590147</v>
      </c>
      <c r="Q91" s="36">
        <f>-1*J91*J91+$E$9</f>
        <v>-8229623559.703226</v>
      </c>
      <c r="R91" s="36">
        <f>J91*$E$8</f>
        <v>10043102413.726612</v>
      </c>
      <c r="S91" s="36">
        <f>$E$10</f>
        <v>12083143150.336998</v>
      </c>
      <c r="T91">
        <v>0</v>
      </c>
      <c r="U91" s="36">
        <f>20*LOG10(SQRT((S91*S91+T91*T91)/(Q91*Q91+R91*R91)))</f>
        <v>-0.6247354080944935</v>
      </c>
      <c r="W91" s="36">
        <f>-1*J91*J91+$F$9</f>
        <v>43947374.47716522</v>
      </c>
      <c r="X91" s="36">
        <f>J91*$F$8</f>
        <v>3676369843.0024123</v>
      </c>
      <c r="Y91" s="36">
        <f>$F$10</f>
        <v>20445082908.944626</v>
      </c>
      <c r="Z91">
        <v>0</v>
      </c>
      <c r="AA91" s="36">
        <f>20*LOG10(SQRT((Y91*Y91+Z91*Z91)/(W91*W91+X91*X91)))</f>
        <v>14.902773066029429</v>
      </c>
      <c r="AC91" s="36">
        <f>K91*Q91*W91-L91*R91*W91-K91*R91*X91-Q91*L91*X91</f>
        <v>1.0243315009722308E+30</v>
      </c>
      <c r="AD91" s="36">
        <f>K91*W91*R91+Q91*W91*L91+K91*Q91*X91-L91*R91*X91</f>
        <v>-1.9491984108515358E+28</v>
      </c>
      <c r="AE91" s="36">
        <f>M91*S91*Y91</f>
        <v>9.360447445580749E+29</v>
      </c>
      <c r="AF91">
        <v>0</v>
      </c>
      <c r="AG91" s="36">
        <f>20*LOG10(SQRT((AE91*AE91+AF91*AF91)/(AC91*AC91+AD91*AD91)))</f>
        <v>-0.7844506926552106</v>
      </c>
    </row>
    <row r="92" spans="2:33" ht="13.5">
      <c r="B92" s="17">
        <v>1.04</v>
      </c>
      <c r="C92" s="17">
        <f>J92/2/PI()</f>
        <v>22880.000000000004</v>
      </c>
      <c r="D92" s="17">
        <f>O92</f>
        <v>-15.21884334872973</v>
      </c>
      <c r="E92" s="17">
        <f>U92</f>
        <v>-0.8416550455515265</v>
      </c>
      <c r="F92" s="17">
        <f>AA92</f>
        <v>14.780686770301346</v>
      </c>
      <c r="G92" s="17">
        <f>AG92</f>
        <v>-1.279811623979909</v>
      </c>
      <c r="I92" s="36">
        <f>B92*2*PI()</f>
        <v>6.53451271946677</v>
      </c>
      <c r="J92" s="36">
        <f>I92*$D$4</f>
        <v>143759.27982826895</v>
      </c>
      <c r="K92" s="36">
        <f>-1*J92*J92+$D$9</f>
        <v>-16898720864.178162</v>
      </c>
      <c r="L92" s="36">
        <f>J92*$D$8</f>
        <v>13852671016.503096</v>
      </c>
      <c r="M92" s="36">
        <f>$D$10</f>
        <v>3789027982.0969334</v>
      </c>
      <c r="N92">
        <v>0</v>
      </c>
      <c r="O92" s="36">
        <f>20*LOG10(SQRT((M92*M92+N92*N92)/(K92*K92+L92*L92)))</f>
        <v>-15.21884334872973</v>
      </c>
      <c r="Q92" s="36">
        <f>-1*J92*J92+$E$9</f>
        <v>-8625149929.997766</v>
      </c>
      <c r="R92" s="36">
        <f>J92*$E$8</f>
        <v>10140608262.40357</v>
      </c>
      <c r="S92" s="36">
        <f>$E$10</f>
        <v>12083143150.336998</v>
      </c>
      <c r="T92">
        <v>0</v>
      </c>
      <c r="U92" s="36">
        <f>20*LOG10(SQRT((S92*S92+T92*T92)/(Q92*Q92+R92*R92)))</f>
        <v>-0.8416550455515265</v>
      </c>
      <c r="W92" s="36">
        <f>-1*J92*J92+$F$9</f>
        <v>-351578995.8173752</v>
      </c>
      <c r="X92" s="36">
        <f>J92*$F$8</f>
        <v>3712062754.0995235</v>
      </c>
      <c r="Y92" s="36">
        <f>$F$10</f>
        <v>20445082908.944626</v>
      </c>
      <c r="Z92">
        <v>0</v>
      </c>
      <c r="AA92" s="36">
        <f>20*LOG10(SQRT((Y92*Y92+Z92*Z92)/(W92*W92+X92*X92)))</f>
        <v>14.780686770301346</v>
      </c>
      <c r="AC92" s="36">
        <f>K92*Q92*W92-L92*R92*W92-K92*R92*X92-Q92*L92*X92</f>
        <v>1.0777775192667055E+30</v>
      </c>
      <c r="AD92" s="36">
        <f>K92*W92*R92+Q92*W92*L92+K92*Q92*X92-L92*R92*X92</f>
        <v>1.218526796021853E+29</v>
      </c>
      <c r="AE92" s="36">
        <f>M92*S92*Y92</f>
        <v>9.360447445580749E+29</v>
      </c>
      <c r="AF92">
        <v>0</v>
      </c>
      <c r="AG92" s="36">
        <f>20*LOG10(SQRT((AE92*AE92+AF92*AF92)/(AC92*AC92+AD92*AD92)))</f>
        <v>-1.279811623979909</v>
      </c>
    </row>
    <row r="93" spans="1:33" ht="13.5">
      <c r="A93" s="90"/>
      <c r="B93" s="91">
        <v>1.05</v>
      </c>
      <c r="C93" s="17">
        <f>J93/2/PI()</f>
        <v>23100</v>
      </c>
      <c r="D93" s="91">
        <f>O93</f>
        <v>-15.373984092585413</v>
      </c>
      <c r="E93" s="17">
        <f>U93</f>
        <v>-1.0576101942989922</v>
      </c>
      <c r="F93" s="17">
        <f>AA93</f>
        <v>14.565405057184385</v>
      </c>
      <c r="G93" s="17">
        <f>AG93</f>
        <v>-1.8661892297000198</v>
      </c>
      <c r="I93" s="36">
        <f>B93*2*PI()</f>
        <v>6.5973445725385655</v>
      </c>
      <c r="J93" s="36">
        <f>I93*$D$4</f>
        <v>145141.58059584844</v>
      </c>
      <c r="K93" s="36">
        <f>-1*J93*J93+$D$9</f>
        <v>-17298068745.296795</v>
      </c>
      <c r="L93" s="36">
        <f>J93*$D$8</f>
        <v>13985869776.27716</v>
      </c>
      <c r="M93" s="36">
        <f>$D$10</f>
        <v>3789027982.0969334</v>
      </c>
      <c r="N93">
        <v>0</v>
      </c>
      <c r="O93" s="36">
        <f>20*LOG10(SQRT((M93*M93+N93*N93)/(K93*K93+L93*L93)))</f>
        <v>-15.373984092585413</v>
      </c>
      <c r="Q93" s="36">
        <f>-1*J93*J93+$E$9</f>
        <v>-9024497811.1164</v>
      </c>
      <c r="R93" s="36">
        <f>J93*$E$8</f>
        <v>10238114111.080526</v>
      </c>
      <c r="S93" s="36">
        <f>$E$10</f>
        <v>12083143150.336998</v>
      </c>
      <c r="T93">
        <v>0</v>
      </c>
      <c r="U93" s="36">
        <f>20*LOG10(SQRT((S93*S93+T93*T93)/(Q93*Q93+R93*R93)))</f>
        <v>-1.0576101942989922</v>
      </c>
      <c r="W93" s="36">
        <f>-1*J93*J93+$F$9</f>
        <v>-750926876.9360085</v>
      </c>
      <c r="X93" s="36">
        <f>J93*$F$8</f>
        <v>3747755665.1966343</v>
      </c>
      <c r="Y93" s="36">
        <f>$F$10</f>
        <v>20445082908.944626</v>
      </c>
      <c r="Z93">
        <v>0</v>
      </c>
      <c r="AA93" s="36">
        <f>20*LOG10(SQRT((Y93*Y93+Z93*Z93)/(W93*W93+X93*X93)))</f>
        <v>14.565405057184385</v>
      </c>
      <c r="AC93" s="36">
        <f>K93*Q93*W93-L93*R93*W93-K93*R93*X93-Q93*L93*X93</f>
        <v>1.1270506453375192E+30</v>
      </c>
      <c r="AD93" s="36">
        <f>K93*W93*R93+Q93*W93*L93+K93*Q93*X93-L93*R93*X93</f>
        <v>2.7617888237250435E+29</v>
      </c>
      <c r="AE93" s="36">
        <f>M93*S93*Y93</f>
        <v>9.360447445580749E+29</v>
      </c>
      <c r="AF93">
        <v>0</v>
      </c>
      <c r="AG93" s="36">
        <f>20*LOG10(SQRT((AE93*AE93+AF93*AF93)/(AC93*AC93+AD93*AD93)))</f>
        <v>-1.8661892297000198</v>
      </c>
    </row>
    <row r="94" spans="2:33" ht="13.5">
      <c r="B94" s="17">
        <v>1.06</v>
      </c>
      <c r="C94" s="17">
        <f>J94/2/PI()</f>
        <v>23320.000000000004</v>
      </c>
      <c r="D94" s="17">
        <f>O94</f>
        <v>-15.527923836596608</v>
      </c>
      <c r="E94" s="17">
        <f>U94</f>
        <v>-1.2724418574235354</v>
      </c>
      <c r="F94" s="17">
        <f>AA94</f>
        <v>14.267627313295076</v>
      </c>
      <c r="G94" s="17">
        <f>AG94</f>
        <v>-2.5327383807250685</v>
      </c>
      <c r="I94" s="36">
        <f>B94*2*PI()</f>
        <v>6.660176425610362</v>
      </c>
      <c r="J94" s="36">
        <f>I94*$D$4</f>
        <v>146523.88136342796</v>
      </c>
      <c r="K94" s="36">
        <f>-1*J94*J94+$D$9</f>
        <v>-17701238137.23954</v>
      </c>
      <c r="L94" s="36">
        <f>J94*$D$8</f>
        <v>14119068536.051231</v>
      </c>
      <c r="M94" s="36">
        <f>$D$10</f>
        <v>3789027982.0969334</v>
      </c>
      <c r="N94">
        <v>0</v>
      </c>
      <c r="O94" s="36">
        <f>20*LOG10(SQRT((M94*M94+N94*N94)/(K94*K94+L94*L94)))</f>
        <v>-15.527923836596608</v>
      </c>
      <c r="Q94" s="36">
        <f>-1*J94*J94+$E$9</f>
        <v>-9427667203.059145</v>
      </c>
      <c r="R94" s="36">
        <f>J94*$E$8</f>
        <v>10335619959.757484</v>
      </c>
      <c r="S94" s="36">
        <f>$E$10</f>
        <v>12083143150.336998</v>
      </c>
      <c r="T94">
        <v>0</v>
      </c>
      <c r="U94" s="36">
        <f>20*LOG10(SQRT((S94*S94+T94*T94)/(Q94*Q94+R94*R94)))</f>
        <v>-1.2724418574235354</v>
      </c>
      <c r="W94" s="36">
        <f>-1*J94*J94+$F$9</f>
        <v>-1154096268.8787537</v>
      </c>
      <c r="X94" s="36">
        <f>J94*$F$8</f>
        <v>3783448576.2937455</v>
      </c>
      <c r="Y94" s="36">
        <f>$F$10</f>
        <v>20445082908.944626</v>
      </c>
      <c r="Z94">
        <v>0</v>
      </c>
      <c r="AA94" s="36">
        <f>20*LOG10(SQRT((Y94*Y94+Z94*Z94)/(W94*W94+X94*X94)))</f>
        <v>14.267627313295076</v>
      </c>
      <c r="AC94" s="36">
        <f>K94*Q94*W94-L94*R94*W94-K94*R94*X94-Q94*L94*X94</f>
        <v>1.1716279840236242E+30</v>
      </c>
      <c r="AD94" s="36">
        <f>K94*W94*R94+Q94*W94*L94+K94*Q94*X94-L94*R94*X94</f>
        <v>4.440383268373343E+29</v>
      </c>
      <c r="AE94" s="36">
        <f>M94*S94*Y94</f>
        <v>9.360447445580749E+29</v>
      </c>
      <c r="AF94">
        <v>0</v>
      </c>
      <c r="AG94" s="36">
        <f>20*LOG10(SQRT((AE94*AE94+AF94*AF94)/(AC94*AC94+AD94*AD94)))</f>
        <v>-2.5327383807250685</v>
      </c>
    </row>
    <row r="95" spans="2:33" ht="13.5">
      <c r="B95" s="17">
        <v>1.07</v>
      </c>
      <c r="C95" s="17">
        <f>J95/2/PI()</f>
        <v>23540</v>
      </c>
      <c r="D95" s="17">
        <f>O95</f>
        <v>-15.680675879115267</v>
      </c>
      <c r="E95" s="17">
        <f>U95</f>
        <v>-1.4860119214626624</v>
      </c>
      <c r="F95" s="17">
        <f>AA95</f>
        <v>13.90145866099468</v>
      </c>
      <c r="G95" s="17">
        <f>AG95</f>
        <v>-3.265229139583252</v>
      </c>
      <c r="I95" s="36">
        <f>B95*2*PI()</f>
        <v>6.7230082786821574</v>
      </c>
      <c r="J95" s="36">
        <f>I95*$D$4</f>
        <v>147906.18213100746</v>
      </c>
      <c r="K95" s="36">
        <f>-1*J95*J95+$D$9</f>
        <v>-18108229040.00638</v>
      </c>
      <c r="L95" s="36">
        <f>J95*$D$8</f>
        <v>14252267295.825298</v>
      </c>
      <c r="M95" s="36">
        <f>$D$10</f>
        <v>3789027982.0969334</v>
      </c>
      <c r="N95">
        <v>0</v>
      </c>
      <c r="O95" s="36">
        <f>20*LOG10(SQRT((M95*M95+N95*N95)/(K95*K95+L95*L95)))</f>
        <v>-15.680675879115267</v>
      </c>
      <c r="Q95" s="36">
        <f>-1*J95*J95+$E$9</f>
        <v>-9834658105.825983</v>
      </c>
      <c r="R95" s="36">
        <f>J95*$E$8</f>
        <v>10433125808.434443</v>
      </c>
      <c r="S95" s="36">
        <f>$E$10</f>
        <v>12083143150.336998</v>
      </c>
      <c r="T95">
        <v>0</v>
      </c>
      <c r="U95" s="36">
        <f>20*LOG10(SQRT((S95*S95+T95*T95)/(Q95*Q95+R95*R95)))</f>
        <v>-1.4860119214626624</v>
      </c>
      <c r="W95" s="36">
        <f>-1*J95*J95+$F$9</f>
        <v>-1561087171.6455917</v>
      </c>
      <c r="X95" s="36">
        <f>J95*$F$8</f>
        <v>3819141487.390856</v>
      </c>
      <c r="Y95" s="36">
        <f>$F$10</f>
        <v>20445082908.944626</v>
      </c>
      <c r="Z95">
        <v>0</v>
      </c>
      <c r="AA95" s="36">
        <f>20*LOG10(SQRT((Y95*Y95+Z95*Z95)/(W95*W95+X95*X95)))</f>
        <v>13.90145866099468</v>
      </c>
      <c r="AC95" s="36">
        <f>K95*Q95*W95-L95*R95*W95-K95*R95*X95-Q95*L95*X95</f>
        <v>1.2109630896121289E+30</v>
      </c>
      <c r="AD95" s="36">
        <f>K95*W95*R95+Q95*W95*L95+K95*Q95*X95-L95*R95*X95</f>
        <v>6.2599497056391366E+29</v>
      </c>
      <c r="AE95" s="36">
        <f>M95*S95*Y95</f>
        <v>9.360447445580749E+29</v>
      </c>
      <c r="AF95">
        <v>0</v>
      </c>
      <c r="AG95" s="36">
        <f>20*LOG10(SQRT((AE95*AE95+AF95*AF95)/(AC95*AC95+AD95*AD95)))</f>
        <v>-3.265229139583252</v>
      </c>
    </row>
    <row r="96" spans="2:33" ht="13.5">
      <c r="B96" s="17">
        <v>1.08</v>
      </c>
      <c r="C96" s="17">
        <f>J96/2/PI()</f>
        <v>23760.000000000004</v>
      </c>
      <c r="D96" s="17">
        <f>O96</f>
        <v>-15.832253540372198</v>
      </c>
      <c r="E96" s="17">
        <f>U96</f>
        <v>-1.698201160260072</v>
      </c>
      <c r="F96" s="17">
        <f>AA96</f>
        <v>13.48219651878519</v>
      </c>
      <c r="G96" s="17">
        <f>AG96</f>
        <v>-4.048258181847083</v>
      </c>
      <c r="I96" s="36">
        <f>B96*2*PI()</f>
        <v>6.785840131753954</v>
      </c>
      <c r="J96" s="36">
        <f>I96*$D$4</f>
        <v>149288.48289858698</v>
      </c>
      <c r="K96" s="36">
        <f>-1*J96*J96+$D$9</f>
        <v>-18519041453.597324</v>
      </c>
      <c r="L96" s="36">
        <f>J96*$D$8</f>
        <v>14385466055.599367</v>
      </c>
      <c r="M96" s="36">
        <f>$D$10</f>
        <v>3789027982.0969334</v>
      </c>
      <c r="N96">
        <v>0</v>
      </c>
      <c r="O96" s="36">
        <f>20*LOG10(SQRT((M96*M96+N96*N96)/(K96*K96+L96*L96)))</f>
        <v>-15.832253540372198</v>
      </c>
      <c r="Q96" s="36">
        <f>-1*J96*J96+$E$9</f>
        <v>-10245470519.41693</v>
      </c>
      <c r="R96" s="36">
        <f>J96*$E$8</f>
        <v>10530631657.1114</v>
      </c>
      <c r="S96" s="36">
        <f>$E$10</f>
        <v>12083143150.336998</v>
      </c>
      <c r="T96">
        <v>0</v>
      </c>
      <c r="U96" s="36">
        <f>20*LOG10(SQRT((S96*S96+T96*T96)/(Q96*Q96+R96*R96)))</f>
        <v>-1.698201160260072</v>
      </c>
      <c r="W96" s="36">
        <f>-1*J96*J96+$F$9</f>
        <v>-1971899585.236538</v>
      </c>
      <c r="X96" s="36">
        <f>J96*$F$8</f>
        <v>3854834398.487967</v>
      </c>
      <c r="Y96" s="36">
        <f>$F$10</f>
        <v>20445082908.944626</v>
      </c>
      <c r="Z96">
        <v>0</v>
      </c>
      <c r="AA96" s="36">
        <f>20*LOG10(SQRT((Y96*Y96+Z96*Z96)/(W96*W96+X96*X96)))</f>
        <v>13.48219651878519</v>
      </c>
      <c r="AC96" s="36">
        <f>K96*Q96*W96-L96*R96*W96-K96*R96*X96-Q96*L96*X96</f>
        <v>1.2444854359305806E+30</v>
      </c>
      <c r="AD96" s="36">
        <f>K96*W96*R96+Q96*W96*L96+K96*Q96*X96-L96*R96*X96</f>
        <v>8.226251427654994E+29</v>
      </c>
      <c r="AE96" s="36">
        <f>M96*S96*Y96</f>
        <v>9.360447445580749E+29</v>
      </c>
      <c r="AF96">
        <v>0</v>
      </c>
      <c r="AG96" s="36">
        <f>20*LOG10(SQRT((AE96*AE96+AF96*AF96)/(AC96*AC96+AD96*AD96)))</f>
        <v>-4.048258181847083</v>
      </c>
    </row>
    <row r="97" spans="2:33" ht="13.5">
      <c r="B97" s="17">
        <v>1.09</v>
      </c>
      <c r="C97" s="17">
        <f>J97/2/PI()</f>
        <v>23980</v>
      </c>
      <c r="D97" s="17">
        <f>O97</f>
        <v>-15.982670142534968</v>
      </c>
      <c r="E97" s="17">
        <f>U97</f>
        <v>-1.9089073732801025</v>
      </c>
      <c r="F97" s="17">
        <f>AA97</f>
        <v>13.024521026059311</v>
      </c>
      <c r="G97" s="17">
        <f>AG97</f>
        <v>-4.867056489755762</v>
      </c>
      <c r="I97" s="36">
        <f>B97*2*PI()</f>
        <v>6.848671984825749</v>
      </c>
      <c r="J97" s="36">
        <f>I97*$D$4</f>
        <v>150670.78366616648</v>
      </c>
      <c r="K97" s="36">
        <f>-1*J97*J97+$D$9</f>
        <v>-18933675378.012367</v>
      </c>
      <c r="L97" s="36">
        <f>J97*$D$8</f>
        <v>14518664815.373434</v>
      </c>
      <c r="M97" s="36">
        <f>$D$10</f>
        <v>3789027982.0969334</v>
      </c>
      <c r="N97">
        <v>0</v>
      </c>
      <c r="O97" s="36">
        <f>20*LOG10(SQRT((M97*M97+N97*N97)/(K97*K97+L97*L97)))</f>
        <v>-15.982670142534968</v>
      </c>
      <c r="Q97" s="36">
        <f>-1*J97*J97+$E$9</f>
        <v>-10660104443.831972</v>
      </c>
      <c r="R97" s="36">
        <f>J97*$E$8</f>
        <v>10628137505.788357</v>
      </c>
      <c r="S97" s="36">
        <f>$E$10</f>
        <v>12083143150.336998</v>
      </c>
      <c r="T97">
        <v>0</v>
      </c>
      <c r="U97" s="36">
        <f>20*LOG10(SQRT((S97*S97+T97*T97)/(Q97*Q97+R97*R97)))</f>
        <v>-1.9089073732801025</v>
      </c>
      <c r="W97" s="36">
        <f>-1*J97*J97+$F$9</f>
        <v>-2386533509.651581</v>
      </c>
      <c r="X97" s="36">
        <f>J97*$F$8</f>
        <v>3890527309.5850773</v>
      </c>
      <c r="Y97" s="36">
        <f>$F$10</f>
        <v>20445082908.944626</v>
      </c>
      <c r="Z97">
        <v>0</v>
      </c>
      <c r="AA97" s="36">
        <f>20*LOG10(SQRT((Y97*Y97+Z97*Z97)/(W97*W97+X97*X97)))</f>
        <v>13.024521026059311</v>
      </c>
      <c r="AC97" s="36">
        <f>K97*Q97*W97-L97*R97*W97-K97*R97*X97-Q97*L97*X97</f>
        <v>1.271599881416412E+30</v>
      </c>
      <c r="AD97" s="36">
        <f>K97*W97*R97+Q97*W97*L97+K97*Q97*X97-L97*R97*X97</f>
        <v>1.0345176610149791E+30</v>
      </c>
      <c r="AE97" s="36">
        <f>M97*S97*Y97</f>
        <v>9.360447445580749E+29</v>
      </c>
      <c r="AF97">
        <v>0</v>
      </c>
      <c r="AG97" s="36">
        <f>20*LOG10(SQRT((AE97*AE97+AF97*AF97)/(AC97*AC97+AD97*AD97)))</f>
        <v>-4.867056489755762</v>
      </c>
    </row>
    <row r="98" spans="2:33" ht="13.5">
      <c r="B98" s="17">
        <v>1.1</v>
      </c>
      <c r="C98" s="17">
        <f>J98/2/PI()</f>
        <v>24200.000000000004</v>
      </c>
      <c r="D98" s="17">
        <f>O98</f>
        <v>-16.131938991685647</v>
      </c>
      <c r="E98" s="17">
        <f>U98</f>
        <v>-2.118043661300711</v>
      </c>
      <c r="F98" s="17">
        <f>AA98</f>
        <v>12.541356764945089</v>
      </c>
      <c r="G98" s="17">
        <f>AG98</f>
        <v>-5.70862588804127</v>
      </c>
      <c r="I98" s="36">
        <f>B98*2*PI()</f>
        <v>6.911503837897546</v>
      </c>
      <c r="J98" s="36">
        <f>I98*$D$4</f>
        <v>152053.084433746</v>
      </c>
      <c r="K98" s="36">
        <f>-1*J98*J98+$D$9</f>
        <v>-19352130813.25152</v>
      </c>
      <c r="L98" s="36">
        <f>J98*$D$8</f>
        <v>14651863575.147505</v>
      </c>
      <c r="M98" s="36">
        <f>$D$10</f>
        <v>3789027982.0969334</v>
      </c>
      <c r="N98">
        <v>0</v>
      </c>
      <c r="O98" s="36">
        <f>20*LOG10(SQRT((M98*M98+N98*N98)/(K98*K98+L98*L98)))</f>
        <v>-16.131938991685647</v>
      </c>
      <c r="Q98" s="36">
        <f>-1*J98*J98+$E$9</f>
        <v>-11078559879.071123</v>
      </c>
      <c r="R98" s="36">
        <f>J98*$E$8</f>
        <v>10725643354.465315</v>
      </c>
      <c r="S98" s="36">
        <f>$E$10</f>
        <v>12083143150.336998</v>
      </c>
      <c r="T98">
        <v>0</v>
      </c>
      <c r="U98" s="36">
        <f>20*LOG10(SQRT((S98*S98+T98*T98)/(Q98*Q98+R98*R98)))</f>
        <v>-2.118043661300711</v>
      </c>
      <c r="W98" s="36">
        <f>-1*J98*J98+$F$9</f>
        <v>-2804988944.890732</v>
      </c>
      <c r="X98" s="36">
        <f>J98*$F$8</f>
        <v>3926220220.6821885</v>
      </c>
      <c r="Y98" s="36">
        <f>$F$10</f>
        <v>20445082908.944626</v>
      </c>
      <c r="Z98">
        <v>0</v>
      </c>
      <c r="AA98" s="36">
        <f>20*LOG10(SQRT((Y98*Y98+Z98*Z98)/(W98*W98+X98*X98)))</f>
        <v>12.541356764945089</v>
      </c>
      <c r="AC98" s="36">
        <f>K98*Q98*W98-L98*R98*W98-K98*R98*X98-Q98*L98*X98</f>
        <v>1.291686129163576E+30</v>
      </c>
      <c r="AD98" s="36">
        <f>K98*W98*R98+Q98*W98*L98+K98*Q98*X98-L98*R98*X98</f>
        <v>1.2622739479585401E+30</v>
      </c>
      <c r="AE98" s="36">
        <f>M98*S98*Y98</f>
        <v>9.360447445580749E+29</v>
      </c>
      <c r="AF98">
        <v>0</v>
      </c>
      <c r="AG98" s="36">
        <f>20*LOG10(SQRT((AE98*AE98+AF98*AF98)/(AC98*AC98+AD98*AD98)))</f>
        <v>-5.70862588804127</v>
      </c>
    </row>
    <row r="99" spans="1:33" ht="13.5">
      <c r="A99" s="90"/>
      <c r="B99" s="17">
        <v>1.11</v>
      </c>
      <c r="C99" s="17">
        <f>J99/2/PI()</f>
        <v>24420</v>
      </c>
      <c r="D99" s="91">
        <f>O99</f>
        <v>-16.280073361559957</v>
      </c>
      <c r="E99" s="17">
        <f>U99</f>
        <v>-2.325536838679829</v>
      </c>
      <c r="F99" s="17">
        <f>AA99</f>
        <v>12.043376018008251</v>
      </c>
      <c r="G99" s="17">
        <f>AG99</f>
        <v>-6.562234182231533</v>
      </c>
      <c r="I99" s="36">
        <f>B99*2*PI()</f>
        <v>6.974335690969341</v>
      </c>
      <c r="J99" s="36">
        <f>I99*$D$4</f>
        <v>153435.3852013255</v>
      </c>
      <c r="K99" s="36">
        <f>-1*J99*J99+$D$9</f>
        <v>-19774407759.314762</v>
      </c>
      <c r="L99" s="36">
        <f>J99*$D$8</f>
        <v>14785062334.92157</v>
      </c>
      <c r="M99" s="36">
        <f>$D$10</f>
        <v>3789027982.0969334</v>
      </c>
      <c r="N99">
        <v>0</v>
      </c>
      <c r="O99" s="36">
        <f>20*LOG10(SQRT((M99*M99+N99*N99)/(K99*K99+L99*L99)))</f>
        <v>-16.280073361559957</v>
      </c>
      <c r="Q99" s="36">
        <f>-1*J99*J99+$E$9</f>
        <v>-11500836825.134367</v>
      </c>
      <c r="R99" s="36">
        <f>J99*$E$8</f>
        <v>10823149203.142271</v>
      </c>
      <c r="S99" s="36">
        <f>$E$10</f>
        <v>12083143150.336998</v>
      </c>
      <c r="T99">
        <v>0</v>
      </c>
      <c r="U99" s="36">
        <f>20*LOG10(SQRT((S99*S99+T99*T99)/(Q99*Q99+R99*R99)))</f>
        <v>-2.325536838679829</v>
      </c>
      <c r="W99" s="36">
        <f>-1*J99*J99+$F$9</f>
        <v>-3227265890.9539757</v>
      </c>
      <c r="X99" s="36">
        <f>J99*$F$8</f>
        <v>3961913131.779299</v>
      </c>
      <c r="Y99" s="36">
        <f>$F$10</f>
        <v>20445082908.944626</v>
      </c>
      <c r="Z99">
        <v>0</v>
      </c>
      <c r="AA99" s="36">
        <f>20*LOG10(SQRT((Y99*Y99+Z99*Z99)/(W99*W99+X99*X99)))</f>
        <v>12.043376018008251</v>
      </c>
      <c r="AC99" s="36">
        <f>K99*Q99*W99-L99*R99*W99-K99*R99*X99-Q99*L99*X99</f>
        <v>1.3040981819463497E+30</v>
      </c>
      <c r="AD99" s="36">
        <f>K99*W99*R99+Q99*W99*L99+K99*Q99*X99-L99*R99*X99</f>
        <v>1.506508148029282E+30</v>
      </c>
      <c r="AE99" s="36">
        <f>M99*S99*Y99</f>
        <v>9.360447445580749E+29</v>
      </c>
      <c r="AF99">
        <v>0</v>
      </c>
      <c r="AG99" s="36">
        <f>20*LOG10(SQRT((AE99*AE99+AF99*AF99)/(AC99*AC99+AD99*AD99)))</f>
        <v>-6.562234182231533</v>
      </c>
    </row>
    <row r="100" spans="1:33" ht="13.5">
      <c r="A100" s="90"/>
      <c r="B100" s="17">
        <v>1.12</v>
      </c>
      <c r="C100" s="17">
        <f>J100/2/PI()</f>
        <v>24640.000000000004</v>
      </c>
      <c r="D100" s="17">
        <f>O100</f>
        <v>-16.42708647890216</v>
      </c>
      <c r="E100" s="17">
        <f>U100</f>
        <v>-2.5313259786661697</v>
      </c>
      <c r="F100" s="17">
        <f>AA100</f>
        <v>11.538964131324763</v>
      </c>
      <c r="G100" s="17">
        <f>AG100</f>
        <v>-7.419448326243568</v>
      </c>
      <c r="I100" s="36">
        <f>B100*2*PI()</f>
        <v>7.037167544041138</v>
      </c>
      <c r="J100" s="36">
        <f>I100*$D$4</f>
        <v>154817.68596890502</v>
      </c>
      <c r="K100" s="36">
        <f>-1*J100*J100+$D$9</f>
        <v>-20200506216.202118</v>
      </c>
      <c r="L100" s="36">
        <f>J100*$D$8</f>
        <v>14918261094.69564</v>
      </c>
      <c r="M100" s="36">
        <f>$D$10</f>
        <v>3789027982.0969334</v>
      </c>
      <c r="N100">
        <v>0</v>
      </c>
      <c r="O100" s="36">
        <f>20*LOG10(SQRT((M100*M100+N100*N100)/(K100*K100+L100*L100)))</f>
        <v>-16.42708647890216</v>
      </c>
      <c r="Q100" s="36">
        <f>-1*J100*J100+$E$9</f>
        <v>-11926935282.021723</v>
      </c>
      <c r="R100" s="36">
        <f>J100*$E$8</f>
        <v>10920655051.81923</v>
      </c>
      <c r="S100" s="36">
        <f>$E$10</f>
        <v>12083143150.336998</v>
      </c>
      <c r="T100">
        <v>0</v>
      </c>
      <c r="U100" s="36">
        <f>20*LOG10(SQRT((S100*S100+T100*T100)/(Q100*Q100+R100*R100)))</f>
        <v>-2.5313259786661697</v>
      </c>
      <c r="W100" s="36">
        <f>-1*J100*J100+$F$9</f>
        <v>-3653364347.8413315</v>
      </c>
      <c r="X100" s="36">
        <f>J100*$F$8</f>
        <v>3997606042.87641</v>
      </c>
      <c r="Y100" s="36">
        <f>$F$10</f>
        <v>20445082908.944626</v>
      </c>
      <c r="Z100">
        <v>0</v>
      </c>
      <c r="AA100" s="36">
        <f>20*LOG10(SQRT((Y100*Y100+Z100*Z100)/(W100*W100+X100*X100)))</f>
        <v>11.538964131324763</v>
      </c>
      <c r="AC100" s="36">
        <f>K100*Q100*W100-L100*R100*W100-K100*R100*X100-Q100*L100*X100</f>
        <v>1.3081637922203253E+30</v>
      </c>
      <c r="AD100" s="36">
        <f>K100*W100*R100+Q100*W100*L100+K100*Q100*X100-L100*R100*X100</f>
        <v>1.767847244160893E+30</v>
      </c>
      <c r="AE100" s="36">
        <f>M100*S100*Y100</f>
        <v>9.360447445580749E+29</v>
      </c>
      <c r="AF100">
        <v>0</v>
      </c>
      <c r="AG100" s="36">
        <f>20*LOG10(SQRT((AE100*AE100+AF100*AF100)/(AC100*AC100+AD100*AD100)))</f>
        <v>-7.419448326243568</v>
      </c>
    </row>
    <row r="101" spans="1:33" ht="13.5">
      <c r="A101" s="90"/>
      <c r="B101" s="91">
        <v>1.1300000000000001</v>
      </c>
      <c r="C101" s="17">
        <f>J101/2/PI()</f>
        <v>24860.000000000004</v>
      </c>
      <c r="D101" s="17">
        <f>O101</f>
        <v>-16.572991510301357</v>
      </c>
      <c r="E101" s="17">
        <f>U101</f>
        <v>-2.735361086308428</v>
      </c>
      <c r="F101" s="17">
        <f>AA101</f>
        <v>11.034447798976226</v>
      </c>
      <c r="G101" s="17">
        <f>AG101</f>
        <v>-8.273904797633561</v>
      </c>
      <c r="I101" s="36">
        <f>B101*2*PI()</f>
        <v>7.099999397112933</v>
      </c>
      <c r="J101" s="36">
        <f>I101*$D$4</f>
        <v>156199.98673648454</v>
      </c>
      <c r="K101" s="36">
        <f>-1*J101*J101+$D$9</f>
        <v>-20630426183.913574</v>
      </c>
      <c r="L101" s="36">
        <f>J101*$D$8</f>
        <v>15051459854.46971</v>
      </c>
      <c r="M101" s="36">
        <f>$D$10</f>
        <v>3789027982.0969334</v>
      </c>
      <c r="N101">
        <v>0</v>
      </c>
      <c r="O101" s="36">
        <f>20*LOG10(SQRT((M101*M101+N101*N101)/(K101*K101+L101*L101)))</f>
        <v>-16.572991510301357</v>
      </c>
      <c r="Q101" s="36">
        <f>-1*J101*J101+$E$9</f>
        <v>-12356855249.73318</v>
      </c>
      <c r="R101" s="36">
        <f>J101*$E$8</f>
        <v>11018160900.496187</v>
      </c>
      <c r="S101" s="36">
        <f>$E$10</f>
        <v>12083143150.336998</v>
      </c>
      <c r="T101">
        <v>0</v>
      </c>
      <c r="U101" s="36">
        <f>20*LOG10(SQRT((S101*S101+T101*T101)/(Q101*Q101+R101*R101)))</f>
        <v>-2.735361086308428</v>
      </c>
      <c r="W101" s="36">
        <f>-1*J101*J101+$F$9</f>
        <v>-4083284315.552788</v>
      </c>
      <c r="X101" s="36">
        <f>J101*$F$8</f>
        <v>4033298953.973521</v>
      </c>
      <c r="Y101" s="36">
        <f>$F$10</f>
        <v>20445082908.944626</v>
      </c>
      <c r="Z101">
        <v>0</v>
      </c>
      <c r="AA101" s="36">
        <f>20*LOG10(SQRT((Y101*Y101+Z101*Z101)/(W101*W101+X101*X101)))</f>
        <v>11.034447798976226</v>
      </c>
      <c r="AC101" s="36">
        <f>K101*Q101*W101-L101*R101*W101-K101*R101*X101-Q101*L101*X101</f>
        <v>1.3031839071005702E+30</v>
      </c>
      <c r="AD101" s="36">
        <f>K101*W101*R101+Q101*W101*L101+K101*Q101*X101-L101*R101*X101</f>
        <v>2.0469311745012545E+30</v>
      </c>
      <c r="AE101" s="36">
        <f>M101*S101*Y101</f>
        <v>9.360447445580749E+29</v>
      </c>
      <c r="AF101">
        <v>0</v>
      </c>
      <c r="AG101" s="36">
        <f>20*LOG10(SQRT((AE101*AE101+AF101*AF101)/(AC101*AC101+AD101*AD101)))</f>
        <v>-8.273904797633561</v>
      </c>
    </row>
    <row r="102" spans="1:33" ht="13.5">
      <c r="A102" s="90"/>
      <c r="B102" s="17">
        <v>1.1400000000000001</v>
      </c>
      <c r="C102" s="17">
        <f>J102/2/PI()</f>
        <v>25080.000000000004</v>
      </c>
      <c r="D102" s="17">
        <f>O102</f>
        <v>-16.717801550385886</v>
      </c>
      <c r="E102" s="17">
        <f>U102</f>
        <v>-2.9376018922406</v>
      </c>
      <c r="F102" s="17">
        <f>AA102</f>
        <v>10.534432418021249</v>
      </c>
      <c r="G102" s="17">
        <f>AG102</f>
        <v>-9.120971024605236</v>
      </c>
      <c r="I102" s="36">
        <f>B102*2*PI()</f>
        <v>7.162831250184729</v>
      </c>
      <c r="J102" s="36">
        <f>I102*$D$4</f>
        <v>157582.28750406404</v>
      </c>
      <c r="K102" s="36">
        <f>-1*J102*J102+$D$9</f>
        <v>-21064167662.449123</v>
      </c>
      <c r="L102" s="36">
        <f>J102*$D$8</f>
        <v>15184658614.243776</v>
      </c>
      <c r="M102" s="36">
        <f>$D$10</f>
        <v>3789027982.0969334</v>
      </c>
      <c r="N102">
        <v>0</v>
      </c>
      <c r="O102" s="36">
        <f>20*LOG10(SQRT((M102*M102+N102*N102)/(K102*K102+L102*L102)))</f>
        <v>-16.717801550385886</v>
      </c>
      <c r="Q102" s="36">
        <f>-1*J102*J102+$E$9</f>
        <v>-12790596728.268728</v>
      </c>
      <c r="R102" s="36">
        <f>J102*$E$8</f>
        <v>11115666749.173145</v>
      </c>
      <c r="S102" s="36">
        <f>$E$10</f>
        <v>12083143150.336998</v>
      </c>
      <c r="T102">
        <v>0</v>
      </c>
      <c r="U102" s="36">
        <f>20*LOG10(SQRT((S102*S102+T102*T102)/(Q102*Q102+R102*R102)))</f>
        <v>-2.9376018922406</v>
      </c>
      <c r="W102" s="36">
        <f>-1*J102*J102+$F$9</f>
        <v>-4517025794.088337</v>
      </c>
      <c r="X102" s="36">
        <f>J102*$F$8</f>
        <v>4068991865.0706315</v>
      </c>
      <c r="Y102" s="36">
        <f>$F$10</f>
        <v>20445082908.944626</v>
      </c>
      <c r="Z102">
        <v>0</v>
      </c>
      <c r="AA102" s="36">
        <f>20*LOG10(SQRT((Y102*Y102+Z102*Z102)/(W102*W102+X102*X102)))</f>
        <v>10.534432418021249</v>
      </c>
      <c r="AC102" s="36">
        <f>K102*Q102*W102-L102*R102*W102-K102*R102*X102-Q102*L102*X102</f>
        <v>1.2884321083169728E+30</v>
      </c>
      <c r="AD102" s="36">
        <f>K102*W102*R102+Q102*W102*L102+K102*Q102*X102-L102*R102*X102</f>
        <v>2.3444129491261016E+30</v>
      </c>
      <c r="AE102" s="36">
        <f>M102*S102*Y102</f>
        <v>9.360447445580749E+29</v>
      </c>
      <c r="AF102">
        <v>0</v>
      </c>
      <c r="AG102" s="36">
        <f>20*LOG10(SQRT((AE102*AE102+AF102*AF102)/(AC102*AC102+AD102*AD102)))</f>
        <v>-9.120971024605236</v>
      </c>
    </row>
    <row r="103" spans="1:33" ht="13.5">
      <c r="A103" s="90"/>
      <c r="B103" s="17">
        <v>1.1500000000000001</v>
      </c>
      <c r="C103" s="17">
        <f>J103/2/PI()</f>
        <v>25300.000000000004</v>
      </c>
      <c r="D103" s="17">
        <f>O103</f>
        <v>-16.86152961126207</v>
      </c>
      <c r="E103" s="17">
        <f>U103</f>
        <v>-3.1380167598441764</v>
      </c>
      <c r="F103" s="17">
        <f>AA103</f>
        <v>10.042153124259492</v>
      </c>
      <c r="G103" s="17">
        <f>AG103</f>
        <v>-9.957393246846753</v>
      </c>
      <c r="I103" s="36">
        <f>B103*2*PI()</f>
        <v>7.225663103256525</v>
      </c>
      <c r="J103" s="36">
        <f>I103*$D$4</f>
        <v>158964.58827164356</v>
      </c>
      <c r="K103" s="36">
        <f>-1*J103*J103+$D$9</f>
        <v>-21501730651.808784</v>
      </c>
      <c r="L103" s="36">
        <f>J103*$D$8</f>
        <v>15317857374.017847</v>
      </c>
      <c r="M103" s="36">
        <f>$D$10</f>
        <v>3789027982.0969334</v>
      </c>
      <c r="N103">
        <v>0</v>
      </c>
      <c r="O103" s="36">
        <f>20*LOG10(SQRT((M103*M103+N103*N103)/(K103*K103+L103*L103)))</f>
        <v>-16.86152961126207</v>
      </c>
      <c r="Q103" s="36">
        <f>-1*J103*J103+$E$9</f>
        <v>-13228159717.62839</v>
      </c>
      <c r="R103" s="36">
        <f>J103*$E$8</f>
        <v>11213172597.850103</v>
      </c>
      <c r="S103" s="36">
        <f>$E$10</f>
        <v>12083143150.336998</v>
      </c>
      <c r="T103">
        <v>0</v>
      </c>
      <c r="U103" s="36">
        <f>20*LOG10(SQRT((S103*S103+T103*T103)/(Q103*Q103+R103*R103)))</f>
        <v>-3.1380167598441764</v>
      </c>
      <c r="W103" s="36">
        <f>-1*J103*J103+$F$9</f>
        <v>-4954588783.447998</v>
      </c>
      <c r="X103" s="36">
        <f>J103*$F$8</f>
        <v>4104684776.1677427</v>
      </c>
      <c r="Y103" s="36">
        <f>$F$10</f>
        <v>20445082908.944626</v>
      </c>
      <c r="Z103">
        <v>0</v>
      </c>
      <c r="AA103" s="36">
        <f>20*LOG10(SQRT((Y103*Y103+Z103*Z103)/(W103*W103+X103*X103)))</f>
        <v>10.042153124259492</v>
      </c>
      <c r="AC103" s="36">
        <f>K103*Q103*W103-L103*R103*W103-K103*R103*X103-Q103*L103*X103</f>
        <v>1.2631540471467583E+30</v>
      </c>
      <c r="AD103" s="36">
        <f>K103*W103*R103+Q103*W103*L103+K103*Q103*X103-L103*R103*X103</f>
        <v>2.660958766752682E+30</v>
      </c>
      <c r="AE103" s="36">
        <f>M103*S103*Y103</f>
        <v>9.360447445580749E+29</v>
      </c>
      <c r="AF103">
        <v>0</v>
      </c>
      <c r="AG103" s="36">
        <f>20*LOG10(SQRT((AE103*AE103+AF103*AF103)/(AC103*AC103+AD103*AD103)))</f>
        <v>-9.957393246846753</v>
      </c>
    </row>
    <row r="104" spans="1:33" ht="13.5">
      <c r="A104" s="90"/>
      <c r="B104" s="17">
        <v>1.16</v>
      </c>
      <c r="C104" s="17">
        <f>J104/2/PI()</f>
        <v>25519.999999999996</v>
      </c>
      <c r="D104" s="17">
        <f>O104</f>
        <v>-17.004188613092875</v>
      </c>
      <c r="E104" s="17">
        <f>U104</f>
        <v>-3.336581697893955</v>
      </c>
      <c r="F104" s="17">
        <f>AA104</f>
        <v>9.559791171983104</v>
      </c>
      <c r="G104" s="17">
        <f>AG104</f>
        <v>-10.780979139003726</v>
      </c>
      <c r="I104" s="36">
        <f>B104*2*PI()</f>
        <v>7.28849495632832</v>
      </c>
      <c r="J104" s="36">
        <f>I104*$D$4</f>
        <v>160346.88903922302</v>
      </c>
      <c r="K104" s="36">
        <f>-1*J104*J104+$D$9</f>
        <v>-21943115151.992527</v>
      </c>
      <c r="L104" s="36">
        <f>J104*$D$8</f>
        <v>15451056133.79191</v>
      </c>
      <c r="M104" s="36">
        <f>$D$10</f>
        <v>3789027982.0969334</v>
      </c>
      <c r="N104">
        <v>0</v>
      </c>
      <c r="O104" s="36">
        <f>20*LOG10(SQRT((M104*M104+N104*N104)/(K104*K104+L104*L104)))</f>
        <v>-17.004188613092875</v>
      </c>
      <c r="Q104" s="36">
        <f>-1*J104*J104+$E$9</f>
        <v>-13669544217.812132</v>
      </c>
      <c r="R104" s="36">
        <f>J104*$E$8</f>
        <v>11310678446.527058</v>
      </c>
      <c r="S104" s="36">
        <f>$E$10</f>
        <v>12083143150.336998</v>
      </c>
      <c r="T104">
        <v>0</v>
      </c>
      <c r="U104" s="36">
        <f>20*LOG10(SQRT((S104*S104+T104*T104)/(Q104*Q104+R104*R104)))</f>
        <v>-3.336581697893955</v>
      </c>
      <c r="W104" s="36">
        <f>-1*J104*J104+$F$9</f>
        <v>-5395973283.631741</v>
      </c>
      <c r="X104" s="36">
        <f>J104*$F$8</f>
        <v>4140377687.2648525</v>
      </c>
      <c r="Y104" s="36">
        <f>$F$10</f>
        <v>20445082908.944626</v>
      </c>
      <c r="Z104">
        <v>0</v>
      </c>
      <c r="AA104" s="36">
        <f>20*LOG10(SQRT((Y104*Y104+Z104*Z104)/(W104*W104+X104*X104)))</f>
        <v>9.559791171983104</v>
      </c>
      <c r="AC104" s="36">
        <f>K104*Q104*W104-L104*R104*W104-K104*R104*X104-Q104*L104*X104</f>
        <v>1.2265668743241933E+30</v>
      </c>
      <c r="AD104" s="36">
        <f>K104*W104*R104+Q104*W104*L104+K104*Q104*X104-L104*R104*X104</f>
        <v>2.9972481314533425E+30</v>
      </c>
      <c r="AE104" s="36">
        <f>M104*S104*Y104</f>
        <v>9.360447445580749E+29</v>
      </c>
      <c r="AF104">
        <v>0</v>
      </c>
      <c r="AG104" s="36">
        <f>20*LOG10(SQRT((AE104*AE104+AF104*AF104)/(AC104*AC104+AD104*AD104)))</f>
        <v>-10.780979139003726</v>
      </c>
    </row>
    <row r="105" spans="1:33" ht="13.5">
      <c r="A105" s="90"/>
      <c r="B105" s="17">
        <v>1.17</v>
      </c>
      <c r="C105" s="17">
        <f>J105/2/PI()</f>
        <v>25740</v>
      </c>
      <c r="D105" s="17">
        <f>O105</f>
        <v>-17.145791375720385</v>
      </c>
      <c r="E105" s="17">
        <f>U105</f>
        <v>-3.533279470687435</v>
      </c>
      <c r="F105" s="17">
        <f>AA105</f>
        <v>9.088737619140478</v>
      </c>
      <c r="G105" s="17">
        <f>AG105</f>
        <v>-11.590333227267342</v>
      </c>
      <c r="I105" s="36">
        <f>B105*2*PI()</f>
        <v>7.351326809400115</v>
      </c>
      <c r="J105" s="36">
        <f>I105*$D$4</f>
        <v>161729.18980680255</v>
      </c>
      <c r="K105" s="36">
        <f>-1*J105*J105+$D$9</f>
        <v>-22388321163.000393</v>
      </c>
      <c r="L105" s="36">
        <f>J105*$D$8</f>
        <v>15584254893.565979</v>
      </c>
      <c r="M105" s="36">
        <f>$D$10</f>
        <v>3789027982.0969334</v>
      </c>
      <c r="N105">
        <v>0</v>
      </c>
      <c r="O105" s="36">
        <f>20*LOG10(SQRT((M105*M105+N105*N105)/(K105*K105+L105*L105)))</f>
        <v>-17.145791375720385</v>
      </c>
      <c r="Q105" s="36">
        <f>-1*J105*J105+$E$9</f>
        <v>-14114750228.819998</v>
      </c>
      <c r="R105" s="36">
        <f>J105*$E$8</f>
        <v>11408184295.204016</v>
      </c>
      <c r="S105" s="36">
        <f>$E$10</f>
        <v>12083143150.336998</v>
      </c>
      <c r="T105">
        <v>0</v>
      </c>
      <c r="U105" s="36">
        <f>20*LOG10(SQRT((S105*S105+T105*T105)/(Q105*Q105+R105*R105)))</f>
        <v>-3.533279470687435</v>
      </c>
      <c r="W105" s="36">
        <f>-1*J105*J105+$F$9</f>
        <v>-5841179294.639606</v>
      </c>
      <c r="X105" s="36">
        <f>J105*$F$8</f>
        <v>4176070598.3619637</v>
      </c>
      <c r="Y105" s="36">
        <f>$F$10</f>
        <v>20445082908.944626</v>
      </c>
      <c r="Z105">
        <v>0</v>
      </c>
      <c r="AA105" s="36">
        <f>20*LOG10(SQRT((Y105*Y105+Z105*Z105)/(W105*W105+X105*X105)))</f>
        <v>9.088737619140478</v>
      </c>
      <c r="AC105" s="36">
        <f>K105*Q105*W105-L105*R105*W105-K105*R105*X105-Q105*L105*X105</f>
        <v>1.1778586649274516E+30</v>
      </c>
      <c r="AD105" s="36">
        <f>K105*W105*R105+Q105*W105*L105+K105*Q105*X105-L105*R105*X105</f>
        <v>3.3539739693692616E+30</v>
      </c>
      <c r="AE105" s="36">
        <f>M105*S105*Y105</f>
        <v>9.360447445580749E+29</v>
      </c>
      <c r="AF105">
        <v>0</v>
      </c>
      <c r="AG105" s="36">
        <f>20*LOG10(SQRT((AE105*AE105+AF105*AF105)/(AC105*AC105+AD105*AD105)))</f>
        <v>-11.590333227267342</v>
      </c>
    </row>
    <row r="106" spans="1:33" ht="13.5">
      <c r="A106" s="90"/>
      <c r="B106" s="17">
        <v>1.18</v>
      </c>
      <c r="C106" s="17">
        <f>J106/2/PI()</f>
        <v>25959.999999999996</v>
      </c>
      <c r="D106" s="17">
        <f>O106</f>
        <v>-17.286350611243616</v>
      </c>
      <c r="E106" s="17">
        <f>U106</f>
        <v>-3.728098797760963</v>
      </c>
      <c r="F106" s="17">
        <f>AA106</f>
        <v>8.629802814430636</v>
      </c>
      <c r="G106" s="17">
        <f>AG106</f>
        <v>-12.384646594573942</v>
      </c>
      <c r="I106" s="36">
        <f>B106*2*PI()</f>
        <v>7.414158662471912</v>
      </c>
      <c r="J106" s="36">
        <f>I106*$D$4</f>
        <v>163111.49057438204</v>
      </c>
      <c r="K106" s="36">
        <f>-1*J106*J106+$D$9</f>
        <v>-22837348684.832348</v>
      </c>
      <c r="L106" s="36">
        <f>J106*$D$8</f>
        <v>15717453653.340046</v>
      </c>
      <c r="M106" s="36">
        <f>$D$10</f>
        <v>3789027982.0969334</v>
      </c>
      <c r="N106">
        <v>0</v>
      </c>
      <c r="O106" s="36">
        <f>20*LOG10(SQRT((M106*M106+N106*N106)/(K106*K106+L106*L106)))</f>
        <v>-17.286350611243616</v>
      </c>
      <c r="Q106" s="36">
        <f>-1*J106*J106+$E$9</f>
        <v>-14563777750.651953</v>
      </c>
      <c r="R106" s="36">
        <f>J106*$E$8</f>
        <v>11505690143.880972</v>
      </c>
      <c r="S106" s="36">
        <f>$E$10</f>
        <v>12083143150.336998</v>
      </c>
      <c r="T106">
        <v>0</v>
      </c>
      <c r="U106" s="36">
        <f>20*LOG10(SQRT((S106*S106+T106*T106)/(Q106*Q106+R106*R106)))</f>
        <v>-3.728098797760963</v>
      </c>
      <c r="W106" s="36">
        <f>-1*J106*J106+$F$9</f>
        <v>-6290206816.471561</v>
      </c>
      <c r="X106" s="36">
        <f>J106*$F$8</f>
        <v>4211763509.459074</v>
      </c>
      <c r="Y106" s="36">
        <f>$F$10</f>
        <v>20445082908.944626</v>
      </c>
      <c r="Z106">
        <v>0</v>
      </c>
      <c r="AA106" s="36">
        <f>20*LOG10(SQRT((Y106*Y106+Z106*Z106)/(W106*W106+X106*X106)))</f>
        <v>8.629802814430636</v>
      </c>
      <c r="AC106" s="36">
        <f>K106*Q106*W106-L106*R106*W106-K106*R106*X106-Q106*L106*X106</f>
        <v>1.1161878382426836E+30</v>
      </c>
      <c r="AD106" s="36">
        <f>K106*W106*R106+Q106*W106*L106+K106*Q106*X106-L106*R106*X106</f>
        <v>3.731842745423978E+30</v>
      </c>
      <c r="AE106" s="36">
        <f>M106*S106*Y106</f>
        <v>9.360447445580749E+29</v>
      </c>
      <c r="AF106">
        <v>0</v>
      </c>
      <c r="AG106" s="36">
        <f>20*LOG10(SQRT((AE106*AE106+AF106*AF106)/(AC106*AC106+AD106*AD106)))</f>
        <v>-12.384646594573942</v>
      </c>
    </row>
    <row r="107" spans="1:33" ht="13.5">
      <c r="A107" s="90"/>
      <c r="B107" s="91">
        <v>1.19</v>
      </c>
      <c r="C107" s="17">
        <f>J107/2/PI()</f>
        <v>26180</v>
      </c>
      <c r="D107" s="17">
        <f>O107</f>
        <v>-17.42587891747054</v>
      </c>
      <c r="E107" s="17">
        <f>U107</f>
        <v>-3.9210336355488358</v>
      </c>
      <c r="F107" s="17">
        <f>AA107</f>
        <v>8.183377713124266</v>
      </c>
      <c r="G107" s="17">
        <f>AG107</f>
        <v>-13.163534839895112</v>
      </c>
      <c r="I107" s="36">
        <f>B107*2*PI()</f>
        <v>7.476990515543707</v>
      </c>
      <c r="J107" s="36">
        <f>I107*$D$4</f>
        <v>164493.79134196157</v>
      </c>
      <c r="K107" s="36">
        <f>-1*J107*J107+$D$9</f>
        <v>-23290197717.488415</v>
      </c>
      <c r="L107" s="36">
        <f>J107*$D$8</f>
        <v>15850652413.114117</v>
      </c>
      <c r="M107" s="36">
        <f>$D$10</f>
        <v>3789027982.0969334</v>
      </c>
      <c r="N107">
        <v>0</v>
      </c>
      <c r="O107" s="36">
        <f>20*LOG10(SQRT((M107*M107+N107*N107)/(K107*K107+L107*L107)))</f>
        <v>-17.42587891747054</v>
      </c>
      <c r="Q107" s="36">
        <f>-1*J107*J107+$E$9</f>
        <v>-15016626783.30802</v>
      </c>
      <c r="R107" s="36">
        <f>J107*$E$8</f>
        <v>11603195992.55793</v>
      </c>
      <c r="S107" s="36">
        <f>$E$10</f>
        <v>12083143150.336998</v>
      </c>
      <c r="T107">
        <v>0</v>
      </c>
      <c r="U107" s="36">
        <f>20*LOG10(SQRT((S107*S107+T107*T107)/(Q107*Q107+R107*R107)))</f>
        <v>-3.9210336355488358</v>
      </c>
      <c r="W107" s="36">
        <f>-1*J107*J107+$F$9</f>
        <v>-6743055849.127628</v>
      </c>
      <c r="X107" s="36">
        <f>J107*$F$8</f>
        <v>4247456420.5561852</v>
      </c>
      <c r="Y107" s="36">
        <f>$F$10</f>
        <v>20445082908.944626</v>
      </c>
      <c r="Z107">
        <v>0</v>
      </c>
      <c r="AA107" s="36">
        <f>20*LOG10(SQRT((Y107*Y107+Z107*Z107)/(W107*W107+X107*X107)))</f>
        <v>8.183377713124266</v>
      </c>
      <c r="AC107" s="36">
        <f>K107*Q107*W107-L107*R107*W107-K107*R107*X107-Q107*L107*X107</f>
        <v>1.040682572605231E+30</v>
      </c>
      <c r="AD107" s="36">
        <f>K107*W107*R107+Q107*W107*L107+K107*Q107*X107-L107*R107*X107</f>
        <v>4.131574580037135E+30</v>
      </c>
      <c r="AE107" s="36">
        <f>M107*S107*Y107</f>
        <v>9.360447445580749E+29</v>
      </c>
      <c r="AF107">
        <v>0</v>
      </c>
      <c r="AG107" s="36">
        <f>20*LOG10(SQRT((AE107*AE107+AF107*AF107)/(AC107*AC107+AD107*AD107)))</f>
        <v>-13.163534839895112</v>
      </c>
    </row>
    <row r="108" spans="1:33" ht="13.5">
      <c r="A108" s="90"/>
      <c r="B108" s="17">
        <v>1.2</v>
      </c>
      <c r="C108" s="17">
        <f>J108/2/PI()</f>
        <v>26400.000000000004</v>
      </c>
      <c r="D108" s="17">
        <f>O108</f>
        <v>-17.564388772169487</v>
      </c>
      <c r="E108" s="17">
        <f>U108</f>
        <v>-4.1120825336951885</v>
      </c>
      <c r="F108" s="17">
        <f>AA108</f>
        <v>7.749555494029957</v>
      </c>
      <c r="G108" s="17">
        <f>AG108</f>
        <v>-13.926915811834721</v>
      </c>
      <c r="I108" s="36">
        <f>B108*2*PI()</f>
        <v>7.5398223686155035</v>
      </c>
      <c r="J108" s="36">
        <f>I108*$D$4</f>
        <v>165876.0921095411</v>
      </c>
      <c r="K108" s="36">
        <f>-1*J108*J108+$D$9</f>
        <v>-23746868260.968586</v>
      </c>
      <c r="L108" s="36">
        <f>J108*$D$8</f>
        <v>15983851172.888186</v>
      </c>
      <c r="M108" s="36">
        <f>$D$10</f>
        <v>3789027982.0969334</v>
      </c>
      <c r="N108">
        <v>0</v>
      </c>
      <c r="O108" s="36">
        <f>20*LOG10(SQRT((M108*M108+N108*N108)/(K108*K108+L108*L108)))</f>
        <v>-17.564388772169487</v>
      </c>
      <c r="Q108" s="36">
        <f>-1*J108*J108+$E$9</f>
        <v>-15473297326.78819</v>
      </c>
      <c r="R108" s="36">
        <f>J108*$E$8</f>
        <v>11700701841.234888</v>
      </c>
      <c r="S108" s="36">
        <f>$E$10</f>
        <v>12083143150.336998</v>
      </c>
      <c r="T108">
        <v>0</v>
      </c>
      <c r="U108" s="36">
        <f>20*LOG10(SQRT((S108*S108+T108*T108)/(Q108*Q108+R108*R108)))</f>
        <v>-4.1120825336951885</v>
      </c>
      <c r="W108" s="36">
        <f>-1*J108*J108+$F$9</f>
        <v>-7199726392.6078</v>
      </c>
      <c r="X108" s="36">
        <f>J108*$F$8</f>
        <v>4283149331.6532965</v>
      </c>
      <c r="Y108" s="36">
        <f>$F$10</f>
        <v>20445082908.944626</v>
      </c>
      <c r="Z108">
        <v>0</v>
      </c>
      <c r="AA108" s="36">
        <f>20*LOG10(SQRT((Y108*Y108+Z108*Z108)/(W108*W108+X108*X108)))</f>
        <v>7.749555494029957</v>
      </c>
      <c r="AC108" s="36">
        <f>K108*Q108*W108-L108*R108*W108-K108*R108*X108-Q108*L108*X108</f>
        <v>9.504402152180482E+29</v>
      </c>
      <c r="AD108" s="36">
        <f>K108*W108*R108+Q108*W108*L108+K108*Q108*X108-L108*R108*X108</f>
        <v>4.553903365838054E+30</v>
      </c>
      <c r="AE108" s="36">
        <f>M108*S108*Y108</f>
        <v>9.360447445580749E+29</v>
      </c>
      <c r="AF108">
        <v>0</v>
      </c>
      <c r="AG108" s="36">
        <f>20*LOG10(SQRT((AE108*AE108+AF108*AF108)/(AC108*AC108+AD108*AD108)))</f>
        <v>-13.926915811834721</v>
      </c>
    </row>
    <row r="109" spans="1:33" ht="13.5">
      <c r="A109" s="90"/>
      <c r="B109" s="17">
        <v>1.3</v>
      </c>
      <c r="C109" s="17">
        <f>J109/2/PI()</f>
        <v>28600</v>
      </c>
      <c r="D109" s="17">
        <f>O109</f>
        <v>-18.89612353943859</v>
      </c>
      <c r="E109" s="17">
        <f>U109</f>
        <v>-5.920822188042099</v>
      </c>
      <c r="F109" s="17">
        <f>AA109</f>
        <v>4.037737439452892</v>
      </c>
      <c r="G109" s="17">
        <f>AG109</f>
        <v>-20.779208288027796</v>
      </c>
      <c r="I109" s="36">
        <f>B109*2*PI()</f>
        <v>8.168140899333462</v>
      </c>
      <c r="J109" s="36">
        <f>I109*$D$4</f>
        <v>179699.09978533618</v>
      </c>
      <c r="K109" s="36">
        <f>-1*J109*J109+$D$9</f>
        <v>-28523756791.095837</v>
      </c>
      <c r="L109" s="36">
        <f>J109*$D$8</f>
        <v>17315838770.62887</v>
      </c>
      <c r="M109" s="36">
        <f>$D$10</f>
        <v>3789027982.0969334</v>
      </c>
      <c r="N109">
        <v>0</v>
      </c>
      <c r="O109" s="36">
        <f>20*LOG10(SQRT((M109*M109+N109*N109)/(K109*K109+L109*L109)))</f>
        <v>-18.89612353943859</v>
      </c>
      <c r="Q109" s="36">
        <f>-1*J109*J109+$E$9</f>
        <v>-20250185856.915443</v>
      </c>
      <c r="R109" s="36">
        <f>J109*$E$8</f>
        <v>12675760328.004463</v>
      </c>
      <c r="S109" s="36">
        <f>$E$10</f>
        <v>12083143150.336998</v>
      </c>
      <c r="T109">
        <v>0</v>
      </c>
      <c r="U109" s="36">
        <f>20*LOG10(SQRT((S109*S109+T109*T109)/(Q109*Q109+R109*R109)))</f>
        <v>-5.920822188042099</v>
      </c>
      <c r="W109" s="36">
        <f>-1*J109*J109+$F$9</f>
        <v>-11976614922.73505</v>
      </c>
      <c r="X109" s="36">
        <f>J109*$F$8</f>
        <v>4640078442.624405</v>
      </c>
      <c r="Y109" s="36">
        <f>$F$10</f>
        <v>20445082908.944626</v>
      </c>
      <c r="Z109">
        <v>0</v>
      </c>
      <c r="AA109" s="36">
        <f>20*LOG10(SQRT((Y109*Y109+Z109*Z109)/(W109*W109+X109*X109)))</f>
        <v>4.037737439452892</v>
      </c>
      <c r="AC109" s="36">
        <f>K109*Q109*W109-L109*R109*W109-K109*R109*X109-Q109*L109*X109</f>
        <v>-9.843579626655637E+29</v>
      </c>
      <c r="AD109" s="36">
        <f>K109*W109*R109+Q109*W109*L109+K109*Q109*X109-L109*R109*X109</f>
        <v>1.0191560708272757E+31</v>
      </c>
      <c r="AE109" s="36">
        <f>M109*S109*Y109</f>
        <v>9.360447445580749E+29</v>
      </c>
      <c r="AF109">
        <v>0</v>
      </c>
      <c r="AG109" s="36">
        <f>20*LOG10(SQRT((AE109*AE109+AF109*AF109)/(AC109*AC109+AD109*AD109)))</f>
        <v>-20.779208288027796</v>
      </c>
    </row>
    <row r="110" spans="1:33" ht="13.5">
      <c r="A110" s="90"/>
      <c r="B110" s="17">
        <v>1.4</v>
      </c>
      <c r="C110" s="17">
        <f>J110/2/PI()</f>
        <v>30800</v>
      </c>
      <c r="D110" s="17">
        <f>O110</f>
        <v>-20.138723389021813</v>
      </c>
      <c r="E110" s="17">
        <f>U110</f>
        <v>-7.557497007616028</v>
      </c>
      <c r="F110" s="17">
        <f>AA110</f>
        <v>1.1793097075965138</v>
      </c>
      <c r="G110" s="17">
        <f>AG110</f>
        <v>-26.516910689041325</v>
      </c>
      <c r="I110" s="36">
        <f>B110*2*PI()</f>
        <v>8.79645943005142</v>
      </c>
      <c r="J110" s="36">
        <f>I110*$D$4</f>
        <v>193522.10746113127</v>
      </c>
      <c r="K110" s="36">
        <f>-1*J110*J110+$D$9</f>
        <v>-33682796403.633266</v>
      </c>
      <c r="L110" s="36">
        <f>J110*$D$8</f>
        <v>18647826368.36955</v>
      </c>
      <c r="M110" s="36">
        <f>$D$10</f>
        <v>3789027982.0969334</v>
      </c>
      <c r="N110">
        <v>0</v>
      </c>
      <c r="O110" s="36">
        <f>20*LOG10(SQRT((M110*M110+N110*N110)/(K110*K110+L110*L110)))</f>
        <v>-20.138723389021813</v>
      </c>
      <c r="Q110" s="36">
        <f>-1*J110*J110+$E$9</f>
        <v>-25409225469.452873</v>
      </c>
      <c r="R110" s="36">
        <f>J110*$E$8</f>
        <v>13650818814.774036</v>
      </c>
      <c r="S110" s="36">
        <f>$E$10</f>
        <v>12083143150.336998</v>
      </c>
      <c r="T110">
        <v>0</v>
      </c>
      <c r="U110" s="36">
        <f>20*LOG10(SQRT((S110*S110+T110*T110)/(Q110*Q110+R110*R110)))</f>
        <v>-7.557497007616028</v>
      </c>
      <c r="W110" s="36">
        <f>-1*J110*J110+$F$9</f>
        <v>-17135654535.27248</v>
      </c>
      <c r="X110" s="36">
        <f>J110*$F$8</f>
        <v>4997007553.595512</v>
      </c>
      <c r="Y110" s="36">
        <f>$F$10</f>
        <v>20445082908.944626</v>
      </c>
      <c r="Z110">
        <v>0</v>
      </c>
      <c r="AA110" s="36">
        <f>20*LOG10(SQRT((Y110*Y110+Z110*Z110)/(W110*W110+X110*X110)))</f>
        <v>1.1793097075965138</v>
      </c>
      <c r="AC110" s="36">
        <f>K110*Q110*W110-L110*R110*W110-K110*R110*X110-Q110*L110*X110</f>
        <v>-5.638265804822749E+30</v>
      </c>
      <c r="AD110" s="36">
        <f>K110*W110*R110+Q110*W110*L110+K110*Q110*X110-L110*R110*X110</f>
        <v>1.9002947193975846E+31</v>
      </c>
      <c r="AE110" s="36">
        <f>M110*S110*Y110</f>
        <v>9.360447445580749E+29</v>
      </c>
      <c r="AF110">
        <v>0</v>
      </c>
      <c r="AG110" s="36">
        <f>20*LOG10(SQRT((AE110*AE110+AF110*AF110)/(AC110*AC110+AD110*AD110)))</f>
        <v>-26.516910689041325</v>
      </c>
    </row>
    <row r="111" spans="1:33" ht="13.5">
      <c r="A111" s="90"/>
      <c r="B111" s="17">
        <v>1.5</v>
      </c>
      <c r="C111" s="17">
        <f>J111/2/PI()</f>
        <v>33000</v>
      </c>
      <c r="D111" s="17">
        <f>O111</f>
        <v>-21.3023408106682</v>
      </c>
      <c r="E111" s="17">
        <f>U111</f>
        <v>-9.045101623599173</v>
      </c>
      <c r="F111" s="17">
        <f>AA111</f>
        <v>-1.1354524728979172</v>
      </c>
      <c r="G111" s="17">
        <f>AG111</f>
        <v>-31.482894907165285</v>
      </c>
      <c r="I111" s="36">
        <f>B111*2*PI()</f>
        <v>9.42477796076938</v>
      </c>
      <c r="J111" s="36">
        <f>I111*$D$4</f>
        <v>207345.11513692635</v>
      </c>
      <c r="K111" s="36">
        <f>-1*J111*J111+$D$9</f>
        <v>-39223987098.58087</v>
      </c>
      <c r="L111" s="36">
        <f>J111*$D$8</f>
        <v>19979813966.110233</v>
      </c>
      <c r="M111" s="36">
        <f>$D$10</f>
        <v>3789027982.0969334</v>
      </c>
      <c r="N111">
        <v>0</v>
      </c>
      <c r="O111" s="36">
        <f>20*LOG10(SQRT((M111*M111+N111*N111)/(K111*K111+L111*L111)))</f>
        <v>-21.3023408106682</v>
      </c>
      <c r="Q111" s="36">
        <f>-1*J111*J111+$E$9</f>
        <v>-30950416164.400482</v>
      </c>
      <c r="R111" s="36">
        <f>J111*$E$8</f>
        <v>14625877301.54361</v>
      </c>
      <c r="S111" s="36">
        <f>$E$10</f>
        <v>12083143150.336998</v>
      </c>
      <c r="T111">
        <v>0</v>
      </c>
      <c r="U111" s="36">
        <f>20*LOG10(SQRT((S111*S111+T111*T111)/(Q111*Q111+R111*R111)))</f>
        <v>-9.045101623599173</v>
      </c>
      <c r="W111" s="36">
        <f>-1*J111*J111+$F$9</f>
        <v>-22676845230.22009</v>
      </c>
      <c r="X111" s="36">
        <f>J111*$F$8</f>
        <v>5353936664.566621</v>
      </c>
      <c r="Y111" s="36">
        <f>$F$10</f>
        <v>20445082908.944626</v>
      </c>
      <c r="Z111">
        <v>0</v>
      </c>
      <c r="AA111" s="36">
        <f>20*LOG10(SQRT((Y111*Y111+Z111*Z111)/(W111*W111+X111*X111)))</f>
        <v>-1.1354524728979172</v>
      </c>
      <c r="AC111" s="36">
        <f>K111*Q111*W111-L111*R111*W111-K111*R111*X111-Q111*L111*X111</f>
        <v>-1.452072039312965E+31</v>
      </c>
      <c r="AD111" s="36">
        <f>K111*W111*R111+Q111*W111*L111+K111*Q111*X111-L111*R111*X111</f>
        <v>3.1967491775660593E+31</v>
      </c>
      <c r="AE111" s="36">
        <f>M111*S111*Y111</f>
        <v>9.360447445580749E+29</v>
      </c>
      <c r="AF111">
        <v>0</v>
      </c>
      <c r="AG111" s="36">
        <f>20*LOG10(SQRT((AE111*AE111+AF111*AF111)/(AC111*AC111+AD111*AD111)))</f>
        <v>-31.482894907165285</v>
      </c>
    </row>
    <row r="112" spans="1:33" ht="13.5">
      <c r="A112" s="90"/>
      <c r="B112" s="17">
        <v>1.6</v>
      </c>
      <c r="C112" s="17">
        <f>J112/2/PI()</f>
        <v>35200</v>
      </c>
      <c r="D112" s="17">
        <f>O112</f>
        <v>-22.395750447730403</v>
      </c>
      <c r="E112" s="17">
        <f>U112</f>
        <v>-10.405908092631591</v>
      </c>
      <c r="F112" s="17">
        <f>AA112</f>
        <v>-3.085398066557508</v>
      </c>
      <c r="G112" s="17">
        <f>AG112</f>
        <v>-35.8870566069195</v>
      </c>
      <c r="I112" s="36">
        <f>B112*2*PI()</f>
        <v>10.053096491487338</v>
      </c>
      <c r="J112" s="36">
        <f>I112*$D$4</f>
        <v>221168.12281272144</v>
      </c>
      <c r="K112" s="36">
        <f>-1*J112*J112+$D$9</f>
        <v>-45147328875.93866</v>
      </c>
      <c r="L112" s="36">
        <f>J112*$D$8</f>
        <v>21311801563.850914</v>
      </c>
      <c r="M112" s="36">
        <f>$D$10</f>
        <v>3789027982.0969334</v>
      </c>
      <c r="N112">
        <v>0</v>
      </c>
      <c r="O112" s="36">
        <f>20*LOG10(SQRT((M112*M112+N112*N112)/(K112*K112+L112*L112)))</f>
        <v>-22.395750447730403</v>
      </c>
      <c r="Q112" s="36">
        <f>-1*J112*J112+$E$9</f>
        <v>-36873757941.75827</v>
      </c>
      <c r="R112" s="36">
        <f>J112*$E$8</f>
        <v>15600935788.313185</v>
      </c>
      <c r="S112" s="36">
        <f>$E$10</f>
        <v>12083143150.336998</v>
      </c>
      <c r="T112">
        <v>0</v>
      </c>
      <c r="U112" s="36">
        <f>20*LOG10(SQRT((S112*S112+T112*T112)/(Q112*Q112+R112*R112)))</f>
        <v>-10.405908092631591</v>
      </c>
      <c r="W112" s="36">
        <f>-1*J112*J112+$F$9</f>
        <v>-28600187007.577877</v>
      </c>
      <c r="X112" s="36">
        <f>J112*$F$8</f>
        <v>5710865775.537728</v>
      </c>
      <c r="Y112" s="36">
        <f>$F$10</f>
        <v>20445082908.944626</v>
      </c>
      <c r="Z112">
        <v>0</v>
      </c>
      <c r="AA112" s="36">
        <f>20*LOG10(SQRT((Y112*Y112+Z112*Z112)/(W112*W112+X112*X112)))</f>
        <v>-3.085398066557508</v>
      </c>
      <c r="AC112" s="36">
        <f>K112*Q112*W112-L112*R112*W112-K112*R112*X112-Q112*L112*X112</f>
        <v>-2.9592846588583213E+31</v>
      </c>
      <c r="AD112" s="36">
        <f>K112*W112*R112+Q112*W112*L112+K112*Q112*X112-L112*R112*X112</f>
        <v>5.022802250419418E+31</v>
      </c>
      <c r="AE112" s="36">
        <f>M112*S112*Y112</f>
        <v>9.360447445580749E+29</v>
      </c>
      <c r="AF112">
        <v>0</v>
      </c>
      <c r="AG112" s="36">
        <f>20*LOG10(SQRT((AE112*AE112+AF112*AF112)/(AC112*AC112+AD112*AD112)))</f>
        <v>-35.8870566069195</v>
      </c>
    </row>
    <row r="113" spans="1:33" ht="13.5">
      <c r="A113" s="90"/>
      <c r="B113" s="17">
        <v>1.7</v>
      </c>
      <c r="C113" s="17">
        <f>J113/2/PI()</f>
        <v>37400</v>
      </c>
      <c r="D113" s="17">
        <f>O113</f>
        <v>-23.42649880549488</v>
      </c>
      <c r="E113" s="17">
        <f>U113</f>
        <v>-11.65893839862074</v>
      </c>
      <c r="F113" s="17">
        <f>AA113</f>
        <v>-4.775436974491595</v>
      </c>
      <c r="G113" s="17">
        <f>AG113</f>
        <v>-39.860874178607226</v>
      </c>
      <c r="I113" s="36">
        <f>B113*2*PI()</f>
        <v>10.681415022205297</v>
      </c>
      <c r="J113" s="36">
        <f>I113*$D$4</f>
        <v>234991.13048851653</v>
      </c>
      <c r="K113" s="36">
        <f>-1*J113*J113+$D$9</f>
        <v>-51452821735.706635</v>
      </c>
      <c r="L113" s="36">
        <f>J113*$D$8</f>
        <v>22643789161.591595</v>
      </c>
      <c r="M113" s="36">
        <f>$D$10</f>
        <v>3789027982.0969334</v>
      </c>
      <c r="N113">
        <v>0</v>
      </c>
      <c r="O113" s="36">
        <f>20*LOG10(SQRT((M113*M113+N113*N113)/(K113*K113+L113*L113)))</f>
        <v>-23.42649880549488</v>
      </c>
      <c r="Q113" s="36">
        <f>-1*J113*J113+$E$9</f>
        <v>-43179250801.52624</v>
      </c>
      <c r="R113" s="36">
        <f>J113*$E$8</f>
        <v>16575994275.082758</v>
      </c>
      <c r="S113" s="36">
        <f>$E$10</f>
        <v>12083143150.336998</v>
      </c>
      <c r="T113">
        <v>0</v>
      </c>
      <c r="U113" s="36">
        <f>20*LOG10(SQRT((S113*S113+T113*T113)/(Q113*Q113+R113*R113)))</f>
        <v>-11.65893839862074</v>
      </c>
      <c r="W113" s="36">
        <f>-1*J113*J113+$F$9</f>
        <v>-34905679867.34584</v>
      </c>
      <c r="X113" s="36">
        <f>J113*$F$8</f>
        <v>6067794886.508837</v>
      </c>
      <c r="Y113" s="36">
        <f>$F$10</f>
        <v>20445082908.944626</v>
      </c>
      <c r="Z113">
        <v>0</v>
      </c>
      <c r="AA113" s="36">
        <f>20*LOG10(SQRT((Y113*Y113+Z113*Z113)/(W113*W113+X113*X113)))</f>
        <v>-4.775436974491595</v>
      </c>
      <c r="AC113" s="36">
        <f>K113*Q113*W113-L113*R113*W113-K113*R113*X113-Q113*L113*X113</f>
        <v>-5.334028795092422E+31</v>
      </c>
      <c r="AD113" s="36">
        <f>K113*W113*R113+Q113*W113*L113+K113*Q113*X113-L113*R113*X113</f>
        <v>7.5102437892751565E+31</v>
      </c>
      <c r="AE113" s="36">
        <f>M113*S113*Y113</f>
        <v>9.360447445580749E+29</v>
      </c>
      <c r="AF113">
        <v>0</v>
      </c>
      <c r="AG113" s="36">
        <f>20*LOG10(SQRT((AE113*AE113+AF113*AF113)/(AC113*AC113+AD113*AD113)))</f>
        <v>-39.860874178607226</v>
      </c>
    </row>
    <row r="114" spans="1:33" ht="13.5">
      <c r="A114" s="90"/>
      <c r="B114" s="17">
        <v>1.8</v>
      </c>
      <c r="C114" s="17">
        <f>J114/2/PI()</f>
        <v>39600</v>
      </c>
      <c r="D114" s="17">
        <f>O114</f>
        <v>-24.40107511668844</v>
      </c>
      <c r="E114" s="17">
        <f>U114</f>
        <v>-12.819826020802672</v>
      </c>
      <c r="F114" s="17">
        <f>AA114</f>
        <v>-6.271098748129518</v>
      </c>
      <c r="G114" s="17">
        <f>AG114</f>
        <v>-43.49199988562063</v>
      </c>
      <c r="I114" s="36">
        <f>B114*2*PI()</f>
        <v>11.309733552923255</v>
      </c>
      <c r="J114" s="36">
        <f>I114*$D$4</f>
        <v>248814.13816431162</v>
      </c>
      <c r="K114" s="36">
        <f>-1*J114*J114+$D$9</f>
        <v>-58140465677.88478</v>
      </c>
      <c r="L114" s="36">
        <f>J114*$D$8</f>
        <v>23975776759.33228</v>
      </c>
      <c r="M114" s="36">
        <f>$D$10</f>
        <v>3789027982.0969334</v>
      </c>
      <c r="N114">
        <v>0</v>
      </c>
      <c r="O114" s="36">
        <f>20*LOG10(SQRT((M114*M114+N114*N114)/(K114*K114+L114*L114)))</f>
        <v>-24.40107511668844</v>
      </c>
      <c r="Q114" s="36">
        <f>-1*J114*J114+$E$9</f>
        <v>-49866894743.704384</v>
      </c>
      <c r="R114" s="36">
        <f>J114*$E$8</f>
        <v>17551052761.852333</v>
      </c>
      <c r="S114" s="36">
        <f>$E$10</f>
        <v>12083143150.336998</v>
      </c>
      <c r="T114">
        <v>0</v>
      </c>
      <c r="U114" s="36">
        <f>20*LOG10(SQRT((S114*S114+T114*T114)/(Q114*Q114+R114*R114)))</f>
        <v>-12.819826020802672</v>
      </c>
      <c r="W114" s="36">
        <f>-1*J114*J114+$F$9</f>
        <v>-41593323809.52399</v>
      </c>
      <c r="X114" s="36">
        <f>J114*$F$8</f>
        <v>6424723997.479944</v>
      </c>
      <c r="Y114" s="36">
        <f>$F$10</f>
        <v>20445082908.944626</v>
      </c>
      <c r="Z114">
        <v>0</v>
      </c>
      <c r="AA114" s="36">
        <f>20*LOG10(SQRT((Y114*Y114+Z114*Z114)/(W114*W114+X114*X114)))</f>
        <v>-6.271098748129518</v>
      </c>
      <c r="AC114" s="36">
        <f>K114*Q114*W114-L114*R114*W114-K114*R114*X114-Q114*L114*X114</f>
        <v>-8.885106048030337E+31</v>
      </c>
      <c r="AD114" s="36">
        <f>K114*W114*R114+Q114*W114*L114+K114*Q114*X114-L114*R114*X114</f>
        <v>1.0809537828096933E+32</v>
      </c>
      <c r="AE114" s="36">
        <f>M114*S114*Y114</f>
        <v>9.360447445580749E+29</v>
      </c>
      <c r="AF114">
        <v>0</v>
      </c>
      <c r="AG114" s="36">
        <f>20*LOG10(SQRT((AE114*AE114+AF114*AF114)/(AC114*AC114+AD114*AD114)))</f>
        <v>-43.49199988562063</v>
      </c>
    </row>
    <row r="115" spans="1:33" ht="13.5">
      <c r="A115" s="90"/>
      <c r="B115" s="17">
        <v>1.9</v>
      </c>
      <c r="C115" s="17">
        <f>J115/2/PI()</f>
        <v>41800</v>
      </c>
      <c r="D115" s="17">
        <f>O115</f>
        <v>-25.325072563864445</v>
      </c>
      <c r="E115" s="17">
        <f>U115</f>
        <v>-13.901297354042086</v>
      </c>
      <c r="F115" s="17">
        <f>AA115</f>
        <v>-7.615756966029047</v>
      </c>
      <c r="G115" s="17">
        <f>AG115</f>
        <v>-46.84212688393558</v>
      </c>
      <c r="I115" s="36">
        <f>B115*2*PI()</f>
        <v>11.938052083641214</v>
      </c>
      <c r="J115" s="36">
        <f>I115*$D$4</f>
        <v>262637.1458401067</v>
      </c>
      <c r="K115" s="36">
        <f>-1*J115*J115+$D$9</f>
        <v>-65210260702.4731</v>
      </c>
      <c r="L115" s="36">
        <f>J115*$D$8</f>
        <v>25307764357.07296</v>
      </c>
      <c r="M115" s="36">
        <f>$D$10</f>
        <v>3789027982.0969334</v>
      </c>
      <c r="N115">
        <v>0</v>
      </c>
      <c r="O115" s="36">
        <f>20*LOG10(SQRT((M115*M115+N115*N115)/(K115*K115+L115*L115)))</f>
        <v>-25.325072563864445</v>
      </c>
      <c r="Q115" s="36">
        <f>-1*J115*J115+$E$9</f>
        <v>-56936689768.29271</v>
      </c>
      <c r="R115" s="36">
        <f>J115*$E$8</f>
        <v>18526111248.621906</v>
      </c>
      <c r="S115" s="36">
        <f>$E$10</f>
        <v>12083143150.336998</v>
      </c>
      <c r="T115">
        <v>0</v>
      </c>
      <c r="U115" s="36">
        <f>20*LOG10(SQRT((S115*S115+T115*T115)/(Q115*Q115+R115*R115)))</f>
        <v>-13.901297354042086</v>
      </c>
      <c r="W115" s="36">
        <f>-1*J115*J115+$F$9</f>
        <v>-48663118834.11232</v>
      </c>
      <c r="X115" s="36">
        <f>J115*$F$8</f>
        <v>6781653108.451053</v>
      </c>
      <c r="Y115" s="36">
        <f>$F$10</f>
        <v>20445082908.944626</v>
      </c>
      <c r="Z115">
        <v>0</v>
      </c>
      <c r="AA115" s="36">
        <f>20*LOG10(SQRT((Y115*Y115+Z115*Z115)/(W115*W115+X115*X115)))</f>
        <v>-7.615756966029047</v>
      </c>
      <c r="AC115" s="36">
        <f>K115*Q115*W115-L115*R115*W115-K115*R115*X115-Q115*L115*X115</f>
        <v>-1.3989842918099033E+32</v>
      </c>
      <c r="AD115" s="36">
        <f>K115*W115*R115+Q115*W115*L115+K115*Q115*X115-L115*R115*X115</f>
        <v>1.509098971990995E+32</v>
      </c>
      <c r="AE115" s="36">
        <f>M115*S115*Y115</f>
        <v>9.360447445580749E+29</v>
      </c>
      <c r="AF115">
        <v>0</v>
      </c>
      <c r="AG115" s="36">
        <f>20*LOG10(SQRT((AE115*AE115+AF115*AF115)/(AC115*AC115+AD115*AD115)))</f>
        <v>-46.84212688393558</v>
      </c>
    </row>
    <row r="116" spans="1:33" ht="13.5">
      <c r="A116" s="90"/>
      <c r="B116" s="17">
        <v>2</v>
      </c>
      <c r="C116" s="17">
        <f>J116/2/PI()</f>
        <v>43999.99999999999</v>
      </c>
      <c r="D116" s="17">
        <f>O116</f>
        <v>-26.203329633505653</v>
      </c>
      <c r="E116" s="17">
        <f>U116</f>
        <v>-14.913731362659037</v>
      </c>
      <c r="F116" s="17">
        <f>AA116</f>
        <v>-8.839532077101405</v>
      </c>
      <c r="G116" s="17">
        <f>AG116</f>
        <v>-49.95659307326609</v>
      </c>
      <c r="I116" s="36">
        <f>B116*2*PI()</f>
        <v>12.566370614359172</v>
      </c>
      <c r="J116" s="36">
        <f>I116*$D$4</f>
        <v>276460.15351590177</v>
      </c>
      <c r="K116" s="36">
        <f>-1*J116*J116+$D$9</f>
        <v>-72662206809.47159</v>
      </c>
      <c r="L116" s="36">
        <f>J116*$D$8</f>
        <v>26639751954.813637</v>
      </c>
      <c r="M116" s="36">
        <f>$D$10</f>
        <v>3789027982.0969334</v>
      </c>
      <c r="N116">
        <v>0</v>
      </c>
      <c r="O116" s="36">
        <f>20*LOG10(SQRT((M116*M116+N116*N116)/(K116*K116+L116*L116)))</f>
        <v>-26.203329633505653</v>
      </c>
      <c r="Q116" s="36">
        <f>-1*J116*J116+$E$9</f>
        <v>-64388635875.2912</v>
      </c>
      <c r="R116" s="36">
        <f>J116*$E$8</f>
        <v>19501169735.39148</v>
      </c>
      <c r="S116" s="36">
        <f>$E$10</f>
        <v>12083143150.336998</v>
      </c>
      <c r="T116">
        <v>0</v>
      </c>
      <c r="U116" s="36">
        <f>20*LOG10(SQRT((S116*S116+T116*T116)/(Q116*Q116+R116*R116)))</f>
        <v>-14.913731362659037</v>
      </c>
      <c r="W116" s="36">
        <f>-1*J116*J116+$F$9</f>
        <v>-56115064941.11081</v>
      </c>
      <c r="X116" s="36">
        <f>J116*$F$8</f>
        <v>7138582219.422159</v>
      </c>
      <c r="Y116" s="36">
        <f>$F$10</f>
        <v>20445082908.944626</v>
      </c>
      <c r="Z116">
        <v>0</v>
      </c>
      <c r="AA116" s="36">
        <f>20*LOG10(SQRT((Y116*Y116+Z116*Z116)/(W116*W116+X116*X116)))</f>
        <v>-8.839532077101405</v>
      </c>
      <c r="AC116" s="36">
        <f>K116*Q116*W116-L116*R116*W116-K116*R116*X116-Q116*L116*X116</f>
        <v>-2.110288074471255E+32</v>
      </c>
      <c r="AD116" s="36">
        <f>K116*W116*R116+Q116*W116*L116+K116*Q116*X116-L116*R116*X116</f>
        <v>2.0545913273216326E+32</v>
      </c>
      <c r="AE116" s="36">
        <f>M116*S116*Y116</f>
        <v>9.360447445580749E+29</v>
      </c>
      <c r="AF116">
        <v>0</v>
      </c>
      <c r="AG116" s="36">
        <f>20*LOG10(SQRT((AE116*AE116+AF116*AF116)/(AC116*AC116+AD116*AD116)))</f>
        <v>-49.95659307326609</v>
      </c>
    </row>
    <row r="117" spans="1:33" ht="13.5">
      <c r="A117" s="90"/>
      <c r="B117" s="17">
        <v>3</v>
      </c>
      <c r="C117" s="17">
        <f>J117/2/PI()</f>
        <v>66000</v>
      </c>
      <c r="D117" s="17">
        <f>O117</f>
        <v>-33.184412914045225</v>
      </c>
      <c r="E117" s="17">
        <f>U117</f>
        <v>-22.5777216646598</v>
      </c>
      <c r="F117" s="17">
        <f>AA117</f>
        <v>-17.426830970792647</v>
      </c>
      <c r="G117" s="17">
        <f>AG117</f>
        <v>-73.18896554949768</v>
      </c>
      <c r="I117" s="36">
        <f>B117*2*PI()</f>
        <v>18.84955592153876</v>
      </c>
      <c r="J117" s="36">
        <f>I117*$D$4</f>
        <v>414690.2302738527</v>
      </c>
      <c r="K117" s="36">
        <f>-1*J117*J117+$D$9</f>
        <v>-168199977412.01663</v>
      </c>
      <c r="L117" s="36">
        <f>J117*$D$8</f>
        <v>39959627932.22047</v>
      </c>
      <c r="M117" s="36">
        <f>$D$10</f>
        <v>3789027982.0969334</v>
      </c>
      <c r="N117">
        <v>0</v>
      </c>
      <c r="O117" s="36">
        <f>20*LOG10(SQRT((M117*M117+N117*N117)/(K117*K117+L117*L117)))</f>
        <v>-33.184412914045225</v>
      </c>
      <c r="Q117" s="36">
        <f>-1*J117*J117+$E$9</f>
        <v>-159926406477.8362</v>
      </c>
      <c r="R117" s="36">
        <f>J117*$E$8</f>
        <v>29251754603.08722</v>
      </c>
      <c r="S117" s="36">
        <f>$E$10</f>
        <v>12083143150.336998</v>
      </c>
      <c r="T117">
        <v>0</v>
      </c>
      <c r="U117" s="36">
        <f>20*LOG10(SQRT((S117*S117+T117*T117)/(Q117*Q117+R117*R117)))</f>
        <v>-22.5777216646598</v>
      </c>
      <c r="W117" s="36">
        <f>-1*J117*J117+$F$9</f>
        <v>-151652835543.65582</v>
      </c>
      <c r="X117" s="36">
        <f>J117*$F$8</f>
        <v>10707873329.133242</v>
      </c>
      <c r="Y117" s="36">
        <f>$F$10</f>
        <v>20445082908.944626</v>
      </c>
      <c r="Z117">
        <v>0</v>
      </c>
      <c r="AA117" s="36">
        <f>20*LOG10(SQRT((Y117*Y117+Z117*Z117)/(W117*W117+X117*X117)))</f>
        <v>-17.426830970792647</v>
      </c>
      <c r="AC117" s="36">
        <f>K117*Q117*W117-L117*R117*W117-K117*R117*X117-Q117*L117*X117</f>
        <v>-3.7810239562773813E+33</v>
      </c>
      <c r="AD117" s="36">
        <f>K117*W117*R117+Q117*W117*L117+K117*Q117*X117-L117*R117*X117</f>
        <v>1.9908278082849356E+33</v>
      </c>
      <c r="AE117" s="36">
        <f>M117*S117*Y117</f>
        <v>9.360447445580749E+29</v>
      </c>
      <c r="AF117">
        <v>0</v>
      </c>
      <c r="AG117" s="36">
        <f>20*LOG10(SQRT((AE117*AE117+AF117*AF117)/(AC117*AC117+AD117*AD117)))</f>
        <v>-73.18896554949768</v>
      </c>
    </row>
    <row r="118" spans="1:33" ht="13.5">
      <c r="A118" s="90"/>
      <c r="B118" s="17">
        <v>4</v>
      </c>
      <c r="C118" s="17">
        <f>J118/2/PI()</f>
        <v>87999.99999999999</v>
      </c>
      <c r="D118" s="17">
        <f>O118</f>
        <v>-38.16137981855146</v>
      </c>
      <c r="E118" s="17">
        <f>U118</f>
        <v>-27.7897984977316</v>
      </c>
      <c r="F118" s="17">
        <f>AA118</f>
        <v>-22.908330021589105</v>
      </c>
      <c r="G118" s="17">
        <f>AG118</f>
        <v>-88.85950833787217</v>
      </c>
      <c r="I118" s="36">
        <f>B118*2*PI()</f>
        <v>25.132741228718345</v>
      </c>
      <c r="J118" s="36">
        <f>I118*$D$4</f>
        <v>552920.3070318035</v>
      </c>
      <c r="K118" s="36">
        <f>-1*J118*J118+$D$9</f>
        <v>-301952856255.57947</v>
      </c>
      <c r="L118" s="36">
        <f>J118*$D$8</f>
        <v>53279503909.62727</v>
      </c>
      <c r="M118" s="36">
        <f>$D$10</f>
        <v>3789027982.0969334</v>
      </c>
      <c r="N118">
        <v>0</v>
      </c>
      <c r="O118" s="36">
        <f>20*LOG10(SQRT((M118*M118+N118*N118)/(K118*K118+L118*L118)))</f>
        <v>-38.16137981855146</v>
      </c>
      <c r="Q118" s="36">
        <f>-1*J118*J118+$E$9</f>
        <v>-293679285321.3991</v>
      </c>
      <c r="R118" s="36">
        <f>J118*$E$8</f>
        <v>39002339470.78296</v>
      </c>
      <c r="S118" s="36">
        <f>$E$10</f>
        <v>12083143150.336998</v>
      </c>
      <c r="T118">
        <v>0</v>
      </c>
      <c r="U118" s="36">
        <f>20*LOG10(SQRT((S118*S118+T118*T118)/(Q118*Q118+R118*R118)))</f>
        <v>-27.7897984977316</v>
      </c>
      <c r="W118" s="36">
        <f>-1*J118*J118+$F$9</f>
        <v>-285405714387.2187</v>
      </c>
      <c r="X118" s="36">
        <f>J118*$F$8</f>
        <v>14277164438.844318</v>
      </c>
      <c r="Y118" s="36">
        <f>$F$10</f>
        <v>20445082908.944626</v>
      </c>
      <c r="Z118">
        <v>0</v>
      </c>
      <c r="AA118" s="36">
        <f>20*LOG10(SQRT((Y118*Y118+Z118*Z118)/(W118*W118+X118*X118)))</f>
        <v>-22.908330021589105</v>
      </c>
      <c r="AC118" s="36">
        <f>K118*Q118*W118-L118*R118*W118-K118*R118*X118-Q118*L118*X118</f>
        <v>-2.432439127661097E+34</v>
      </c>
      <c r="AD118" s="36">
        <f>K118*W118*R118+Q118*W118*L118+K118*Q118*X118-L118*R118*X118</f>
        <v>9.063345377940057E+33</v>
      </c>
      <c r="AE118" s="36">
        <f>M118*S118*Y118</f>
        <v>9.360447445580749E+29</v>
      </c>
      <c r="AF118">
        <v>0</v>
      </c>
      <c r="AG118" s="36">
        <f>20*LOG10(SQRT((AE118*AE118+AF118*AF118)/(AC118*AC118+AD118*AD118)))</f>
        <v>-88.85950833787217</v>
      </c>
    </row>
    <row r="119" spans="1:33" ht="13.5">
      <c r="A119" s="90"/>
      <c r="B119" s="17">
        <v>5</v>
      </c>
      <c r="C119" s="17">
        <f>J119/2/PI()</f>
        <v>110000</v>
      </c>
      <c r="D119" s="17">
        <f>O119</f>
        <v>-42.028489655105176</v>
      </c>
      <c r="E119" s="17">
        <f>U119</f>
        <v>-31.764890890680494</v>
      </c>
      <c r="F119" s="17">
        <f>AA119</f>
        <v>-27.000253438928908</v>
      </c>
      <c r="G119" s="17">
        <f>AG119</f>
        <v>-100.79363398471457</v>
      </c>
      <c r="I119" s="36">
        <f>B119*2*PI()</f>
        <v>31.41592653589793</v>
      </c>
      <c r="J119" s="36">
        <f>I119*$D$4</f>
        <v>691150.3837897545</v>
      </c>
      <c r="K119" s="36">
        <f>-1*J119*J119+$D$9</f>
        <v>-473920843340.1605</v>
      </c>
      <c r="L119" s="36">
        <f>J119*$D$8</f>
        <v>66599379887.0341</v>
      </c>
      <c r="M119" s="36">
        <f>$D$10</f>
        <v>3789027982.0969334</v>
      </c>
      <c r="N119">
        <v>0</v>
      </c>
      <c r="O119" s="36">
        <f>20*LOG10(SQRT((M119*M119+N119*N119)/(K119*K119+L119*L119)))</f>
        <v>-42.028489655105176</v>
      </c>
      <c r="Q119" s="36">
        <f>-1*J119*J119+$E$9</f>
        <v>-465647272405.98016</v>
      </c>
      <c r="R119" s="36">
        <f>J119*$E$8</f>
        <v>48752924338.4787</v>
      </c>
      <c r="S119" s="36">
        <f>$E$10</f>
        <v>12083143150.336998</v>
      </c>
      <c r="T119">
        <v>0</v>
      </c>
      <c r="U119" s="36">
        <f>20*LOG10(SQRT((S119*S119+T119*T119)/(Q119*Q119+R119*R119)))</f>
        <v>-31.764890890680494</v>
      </c>
      <c r="W119" s="36">
        <f>-1*J119*J119+$F$9</f>
        <v>-457373701471.79974</v>
      </c>
      <c r="X119" s="36">
        <f>J119*$F$8</f>
        <v>17846455548.5554</v>
      </c>
      <c r="Y119" s="36">
        <f>$F$10</f>
        <v>20445082908.944626</v>
      </c>
      <c r="Z119">
        <v>0</v>
      </c>
      <c r="AA119" s="36">
        <f>20*LOG10(SQRT((Y119*Y119+Z119*Z119)/(W119*W119+X119*X119)))</f>
        <v>-27.000253438928908</v>
      </c>
      <c r="AC119" s="36">
        <f>K119*Q119*W119-L119*R119*W119-K119*R119*X119-Q119*L119*X119</f>
        <v>-9.848235746089903E+34</v>
      </c>
      <c r="AD119" s="36">
        <f>K119*W119*R119+Q119*W119*L119+K119*Q119*X119-L119*R119*X119</f>
        <v>2.8632031411528875E+34</v>
      </c>
      <c r="AE119" s="36">
        <f>M119*S119*Y119</f>
        <v>9.360447445580749E+29</v>
      </c>
      <c r="AF119">
        <v>0</v>
      </c>
      <c r="AG119" s="36">
        <f>20*LOG10(SQRT((AE119*AE119+AF119*AF119)/(AC119*AC119+AD119*AD119)))</f>
        <v>-100.79363398471457</v>
      </c>
    </row>
    <row r="120" spans="1:33" ht="13.5">
      <c r="A120" s="90"/>
      <c r="B120" s="17">
        <v>6</v>
      </c>
      <c r="C120" s="17">
        <f>J120/2/PI()</f>
        <v>132000</v>
      </c>
      <c r="D120" s="17">
        <f>O120</f>
        <v>-45.19075585254829</v>
      </c>
      <c r="E120" s="17">
        <f>U120</f>
        <v>-34.985578441474026</v>
      </c>
      <c r="F120" s="17">
        <f>AA120</f>
        <v>-30.282454280295767</v>
      </c>
      <c r="G120" s="17">
        <f>AG120</f>
        <v>-110.45878857431809</v>
      </c>
      <c r="I120" s="36">
        <f>B120*2*PI()</f>
        <v>37.69911184307752</v>
      </c>
      <c r="J120" s="36">
        <f>I120*$D$4</f>
        <v>829380.4605477054</v>
      </c>
      <c r="K120" s="36">
        <f>-1*J120*J120+$D$9</f>
        <v>-684103938665.7596</v>
      </c>
      <c r="L120" s="36">
        <f>J120*$D$8</f>
        <v>79919255864.44093</v>
      </c>
      <c r="M120" s="36">
        <f>$D$10</f>
        <v>3789027982.0969334</v>
      </c>
      <c r="N120">
        <v>0</v>
      </c>
      <c r="O120" s="36">
        <f>20*LOG10(SQRT((M120*M120+N120*N120)/(K120*K120+L120*L120)))</f>
        <v>-45.19075585254829</v>
      </c>
      <c r="Q120" s="36">
        <f>-1*J120*J120+$E$9</f>
        <v>-675830367731.5792</v>
      </c>
      <c r="R120" s="36">
        <f>J120*$E$8</f>
        <v>58503509206.17444</v>
      </c>
      <c r="S120" s="36">
        <f>$E$10</f>
        <v>12083143150.336998</v>
      </c>
      <c r="T120">
        <v>0</v>
      </c>
      <c r="U120" s="36">
        <f>20*LOG10(SQRT((S120*S120+T120*T120)/(Q120*Q120+R120*R120)))</f>
        <v>-34.985578441474026</v>
      </c>
      <c r="W120" s="36">
        <f>-1*J120*J120+$F$9</f>
        <v>-667556796797.3988</v>
      </c>
      <c r="X120" s="36">
        <f>J120*$F$8</f>
        <v>21415746658.266483</v>
      </c>
      <c r="Y120" s="36">
        <f>$F$10</f>
        <v>20445082908.944626</v>
      </c>
      <c r="Z120">
        <v>0</v>
      </c>
      <c r="AA120" s="36">
        <f>20*LOG10(SQRT((Y120*Y120+Z120*Z120)/(W120*W120+X120*X120)))</f>
        <v>-30.282454280295767</v>
      </c>
      <c r="AC120" s="36">
        <f>K120*Q120*W120-L120*R120*W120-K120*R120*X120-Q120*L120*X120</f>
        <v>-3.0350200337154992E+35</v>
      </c>
      <c r="AD120" s="36">
        <f>K120*W120*R120+Q120*W120*L120+K120*Q120*X120-L120*R120*X120</f>
        <v>7.257445114042321E+34</v>
      </c>
      <c r="AE120" s="36">
        <f>M120*S120*Y120</f>
        <v>9.360447445580749E+29</v>
      </c>
      <c r="AF120">
        <v>0</v>
      </c>
      <c r="AG120" s="36">
        <f>20*LOG10(SQRT((AE120*AE120+AF120*AF120)/(AC120*AC120+AD120*AD120)))</f>
        <v>-110.45878857431809</v>
      </c>
    </row>
    <row r="121" spans="1:33" ht="13.5">
      <c r="A121" s="90"/>
      <c r="B121" s="17">
        <v>7</v>
      </c>
      <c r="C121" s="17">
        <f>J121/2/PI()</f>
        <v>154000</v>
      </c>
      <c r="D121" s="17">
        <f>O121</f>
        <v>-47.86564403019469</v>
      </c>
      <c r="E121" s="17">
        <f>U121</f>
        <v>-37.695610554591106</v>
      </c>
      <c r="F121" s="17">
        <f>AA121</f>
        <v>-33.028935474949904</v>
      </c>
      <c r="G121" s="17">
        <f>AG121</f>
        <v>-118.5901900597357</v>
      </c>
      <c r="I121" s="36">
        <f>B121*2*PI()</f>
        <v>43.982297150257104</v>
      </c>
      <c r="J121" s="36">
        <f>I121*$D$4</f>
        <v>967610.5373056562</v>
      </c>
      <c r="K121" s="36">
        <f>-1*J121*J121+$D$9</f>
        <v>-932502142232.3765</v>
      </c>
      <c r="L121" s="36">
        <f>J121*$D$8</f>
        <v>93239131841.84775</v>
      </c>
      <c r="M121" s="36">
        <f>$D$10</f>
        <v>3789027982.0969334</v>
      </c>
      <c r="N121">
        <v>0</v>
      </c>
      <c r="O121" s="36">
        <f>20*LOG10(SQRT((M121*M121+N121*N121)/(K121*K121+L121*L121)))</f>
        <v>-47.86564403019469</v>
      </c>
      <c r="Q121" s="36">
        <f>-1*J121*J121+$E$9</f>
        <v>-924228571298.196</v>
      </c>
      <c r="R121" s="36">
        <f>J121*$E$8</f>
        <v>68254094073.87018</v>
      </c>
      <c r="S121" s="36">
        <f>$E$10</f>
        <v>12083143150.336998</v>
      </c>
      <c r="T121">
        <v>0</v>
      </c>
      <c r="U121" s="36">
        <f>20*LOG10(SQRT((S121*S121+T121*T121)/(Q121*Q121+R121*R121)))</f>
        <v>-37.695610554591106</v>
      </c>
      <c r="W121" s="36">
        <f>-1*J121*J121+$F$9</f>
        <v>-915955000364.0156</v>
      </c>
      <c r="X121" s="36">
        <f>J121*$F$8</f>
        <v>24985037767.97756</v>
      </c>
      <c r="Y121" s="36">
        <f>$F$10</f>
        <v>20445082908.944626</v>
      </c>
      <c r="Z121">
        <v>0</v>
      </c>
      <c r="AA121" s="36">
        <f>20*LOG10(SQRT((Y121*Y121+Z121*Z121)/(W121*W121+X121*X121)))</f>
        <v>-33.028935474949904</v>
      </c>
      <c r="AC121" s="36">
        <f>K121*Q121*W121-L121*R121*W121-K121*R121*X121-Q121*L121*X121</f>
        <v>-7.798389632343E+35</v>
      </c>
      <c r="AD121" s="36">
        <f>K121*W121*R121+Q121*W121*L121+K121*Q121*X121-L121*R121*X121</f>
        <v>1.5860385187292038E+35</v>
      </c>
      <c r="AE121" s="36">
        <f>M121*S121*Y121</f>
        <v>9.360447445580749E+29</v>
      </c>
      <c r="AF121">
        <v>0</v>
      </c>
      <c r="AG121" s="36">
        <f>20*LOG10(SQRT((AE121*AE121+AF121*AF121)/(AC121*AC121+AD121*AD121)))</f>
        <v>-118.5901900597357</v>
      </c>
    </row>
    <row r="122" spans="1:33" ht="13.5">
      <c r="A122" s="90"/>
      <c r="B122" s="17">
        <v>8</v>
      </c>
      <c r="C122" s="17">
        <f>J122/2/PI()</f>
        <v>175999.99999999997</v>
      </c>
      <c r="D122" s="17">
        <f>O122</f>
        <v>-50.18339426882237</v>
      </c>
      <c r="E122" s="17">
        <f>U122</f>
        <v>-40.03613696740439</v>
      </c>
      <c r="F122" s="17">
        <f>AA122</f>
        <v>-35.39286545652065</v>
      </c>
      <c r="G122" s="17">
        <f>AG122</f>
        <v>-125.61239669274741</v>
      </c>
      <c r="I122" s="36">
        <f>B122*2*PI()</f>
        <v>50.26548245743669</v>
      </c>
      <c r="J122" s="36">
        <f>I122*$D$4</f>
        <v>1105840.614063607</v>
      </c>
      <c r="K122" s="36">
        <f>-1*J122*J122+$D$9</f>
        <v>-1219115454040.011</v>
      </c>
      <c r="L122" s="36">
        <f>J122*$D$8</f>
        <v>106559007819.25455</v>
      </c>
      <c r="M122" s="36">
        <f>$D$10</f>
        <v>3789027982.0969334</v>
      </c>
      <c r="N122">
        <v>0</v>
      </c>
      <c r="O122" s="36">
        <f>20*LOG10(SQRT((M122*M122+N122*N122)/(K122*K122+L122*L122)))</f>
        <v>-50.18339426882237</v>
      </c>
      <c r="Q122" s="36">
        <f>-1*J122*J122+$E$9</f>
        <v>-1210841883105.8306</v>
      </c>
      <c r="R122" s="36">
        <f>J122*$E$8</f>
        <v>78004678941.56592</v>
      </c>
      <c r="S122" s="36">
        <f>$E$10</f>
        <v>12083143150.336998</v>
      </c>
      <c r="T122">
        <v>0</v>
      </c>
      <c r="U122" s="36">
        <f>20*LOG10(SQRT((S122*S122+T122*T122)/(Q122*Q122+R122*R122)))</f>
        <v>-40.03613696740439</v>
      </c>
      <c r="W122" s="36">
        <f>-1*J122*J122+$F$9</f>
        <v>-1202568312171.6504</v>
      </c>
      <c r="X122" s="36">
        <f>J122*$F$8</f>
        <v>28554328877.688637</v>
      </c>
      <c r="Y122" s="36">
        <f>$F$10</f>
        <v>20445082908.944626</v>
      </c>
      <c r="Z122">
        <v>0</v>
      </c>
      <c r="AA122" s="36">
        <f>20*LOG10(SQRT((Y122*Y122+Z122*Z122)/(W122*W122+X122*X122)))</f>
        <v>-35.39286545652065</v>
      </c>
      <c r="AC122" s="36">
        <f>K122*Q122*W122-L122*R122*W122-K122*R122*X122-Q122*L122*X122</f>
        <v>-1.7587829458745557E+36</v>
      </c>
      <c r="AD122" s="36">
        <f>K122*W122*R122+Q122*W122*L122+K122*Q122*X122-L122*R122*X122</f>
        <v>3.1143629940962835E+35</v>
      </c>
      <c r="AE122" s="36">
        <f>M122*S122*Y122</f>
        <v>9.360447445580749E+29</v>
      </c>
      <c r="AF122">
        <v>0</v>
      </c>
      <c r="AG122" s="36">
        <f>20*LOG10(SQRT((AE122*AE122+AF122*AF122)/(AC122*AC122+AD122*AD122)))</f>
        <v>-125.61239669274741</v>
      </c>
    </row>
    <row r="123" spans="2:33" ht="13.5">
      <c r="B123" s="17">
        <v>9</v>
      </c>
      <c r="C123" s="17">
        <f>J123/2/PI()</f>
        <v>198000</v>
      </c>
      <c r="D123" s="17">
        <f>O123</f>
        <v>-52.228177548435994</v>
      </c>
      <c r="E123" s="17">
        <f>U123</f>
        <v>-42.09652010963728</v>
      </c>
      <c r="F123" s="17">
        <f>AA123</f>
        <v>-37.469180206420674</v>
      </c>
      <c r="G123" s="17">
        <f>AG123</f>
        <v>-131.79387786449394</v>
      </c>
      <c r="I123" s="36">
        <f>B123*2*PI()</f>
        <v>56.548667764616276</v>
      </c>
      <c r="J123" s="36">
        <f>I123*$D$4</f>
        <v>1244070.690821558</v>
      </c>
      <c r="K123" s="36">
        <f>-1*J123*J123+$D$9</f>
        <v>-1543943874088.664</v>
      </c>
      <c r="L123" s="36">
        <f>J123*$D$8</f>
        <v>119878883796.66138</v>
      </c>
      <c r="M123" s="36">
        <f>$D$10</f>
        <v>3789027982.0969334</v>
      </c>
      <c r="N123">
        <v>0</v>
      </c>
      <c r="O123" s="36">
        <f>20*LOG10(SQRT((M123*M123+N123*N123)/(K123*K123+L123*L123)))</f>
        <v>-52.228177548435994</v>
      </c>
      <c r="Q123" s="36">
        <f>-1*J123*J123+$E$9</f>
        <v>-1535670303154.4836</v>
      </c>
      <c r="R123" s="36">
        <f>J123*$E$8</f>
        <v>87755263809.26166</v>
      </c>
      <c r="S123" s="36">
        <f>$E$10</f>
        <v>12083143150.336998</v>
      </c>
      <c r="T123">
        <v>0</v>
      </c>
      <c r="U123" s="36">
        <f>20*LOG10(SQRT((S123*S123+T123*T123)/(Q123*Q123+R123*R123)))</f>
        <v>-42.09652010963728</v>
      </c>
      <c r="W123" s="36">
        <f>-1*J123*J123+$F$9</f>
        <v>-1527396732220.3035</v>
      </c>
      <c r="X123" s="36">
        <f>J123*$F$8</f>
        <v>32123619987.39972</v>
      </c>
      <c r="Y123" s="36">
        <f>$F$10</f>
        <v>20445082908.944626</v>
      </c>
      <c r="Z123">
        <v>0</v>
      </c>
      <c r="AA123" s="36">
        <f>20*LOG10(SQRT((Y123*Y123+Z123*Z123)/(W123*W123+X123*X123)))</f>
        <v>-37.469180206420674</v>
      </c>
      <c r="AC123" s="36">
        <f>K123*Q123*W123-L123*R123*W123-K123*R123*X123-Q123*L123*X123</f>
        <v>-3.5951060779967126E+36</v>
      </c>
      <c r="AD123" s="36">
        <f>K123*W123*R123+Q123*W123*L123+K123*Q123*X123-L123*R123*X123</f>
        <v>5.6395781445885144E+35</v>
      </c>
      <c r="AE123" s="36">
        <f>M123*S123*Y123</f>
        <v>9.360447445580749E+29</v>
      </c>
      <c r="AF123">
        <v>0</v>
      </c>
      <c r="AG123" s="36">
        <f>20*LOG10(SQRT((AE123*AE123+AF123*AF123)/(AC123*AC123+AD123*AD123)))</f>
        <v>-131.79387786449394</v>
      </c>
    </row>
    <row r="124" spans="10:13" ht="13.5">
      <c r="J124" s="36">
        <f>I124*$D$4</f>
        <v>0</v>
      </c>
      <c r="M124" t="s">
        <v>10</v>
      </c>
    </row>
    <row r="125" spans="2:33" ht="13.5">
      <c r="B125" s="17">
        <v>0</v>
      </c>
      <c r="C125" s="17">
        <f>J125/2/PI()</f>
        <v>0</v>
      </c>
      <c r="D125" s="17">
        <f>O125</f>
        <v>0.04831607200220604</v>
      </c>
      <c r="E125" s="17">
        <f>U125</f>
        <v>0.029928469028277345</v>
      </c>
      <c r="F125" s="17">
        <f>AA125</f>
        <v>0.05537619501068321</v>
      </c>
      <c r="G125" s="17">
        <f>AG125</f>
        <v>0.13362073604116742</v>
      </c>
      <c r="I125" s="36">
        <f>B125*2*PI()</f>
        <v>0</v>
      </c>
      <c r="J125" s="36">
        <f>I125*$D$4</f>
        <v>0</v>
      </c>
      <c r="K125" s="36">
        <f>-1*J125*J125+$D$9</f>
        <v>3768009672.564373</v>
      </c>
      <c r="L125" s="36">
        <f>J125*$D$8</f>
        <v>0</v>
      </c>
      <c r="M125" s="36">
        <f>$D$10</f>
        <v>3789027982.0969334</v>
      </c>
      <c r="N125">
        <v>0</v>
      </c>
      <c r="O125" s="36">
        <f>20*LOG10(SQRT((M125*M125+N125*N125)/(K125*K125+L125*L125)))</f>
        <v>0.04831607200220604</v>
      </c>
      <c r="Q125" s="36">
        <f>-1*J125*J125+$E$9</f>
        <v>12041580606.744768</v>
      </c>
      <c r="R125" s="36">
        <f>J125*$E$8</f>
        <v>0</v>
      </c>
      <c r="S125" s="36">
        <f>$E$10</f>
        <v>12083143150.336998</v>
      </c>
      <c r="T125">
        <v>0</v>
      </c>
      <c r="U125" s="36">
        <f>20*LOG10(SQRT((S125*S125+T125*T125)/(Q125*Q125+R125*R125)))</f>
        <v>0.029928469028277345</v>
      </c>
      <c r="W125" s="36">
        <f>-1*J125*J125+$F$9</f>
        <v>20315151540.92516</v>
      </c>
      <c r="X125" s="36">
        <f>J125*$F$8</f>
        <v>0</v>
      </c>
      <c r="Y125" s="36">
        <f>$F$10</f>
        <v>20445082908.944626</v>
      </c>
      <c r="Z125">
        <v>0</v>
      </c>
      <c r="AA125" s="36">
        <f>20*LOG10(SQRT((Y125*Y125+Z125*Z125)/(W125*W125+X125*X125)))</f>
        <v>0.05537619501068321</v>
      </c>
      <c r="AC125" s="36">
        <f>K125*Q125*W125-L125*R125*W125-K125*R125*X125-Q125*L125*X125</f>
        <v>9.21755149361205E+29</v>
      </c>
      <c r="AD125" s="36">
        <f>K125*W125*R125+Q125*W125*L125+K125*Q125*X125-L125*R125*X125</f>
        <v>0</v>
      </c>
      <c r="AE125" s="36">
        <f>M125*S125*Y125</f>
        <v>9.360447445580749E+29</v>
      </c>
      <c r="AF125">
        <v>0</v>
      </c>
      <c r="AG125" s="36">
        <f>20*LOG10(SQRT((AE125*AE125+AF125*AF125)/(AC125*AC125+AD125*AD125)))</f>
        <v>0.13362073604116742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3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1.75390625" style="0" customWidth="1"/>
    <col min="3" max="3" width="10.25390625" style="0" customWidth="1"/>
    <col min="4" max="4" width="13.875" style="0" customWidth="1"/>
    <col min="5" max="5" width="19.75390625" style="0" customWidth="1"/>
    <col min="6" max="6" width="16.625" style="0" customWidth="1"/>
    <col min="7" max="7" width="14.375" style="0" customWidth="1"/>
    <col min="9" max="9" width="16.00390625" style="0" customWidth="1"/>
    <col min="10" max="11" width="17.125" style="0" customWidth="1"/>
    <col min="12" max="12" width="20.25390625" style="0" customWidth="1"/>
    <col min="13" max="13" width="18.375" style="0" customWidth="1"/>
    <col min="14" max="14" width="10.50390625" style="0" customWidth="1"/>
    <col min="17" max="17" width="15.50390625" style="0" customWidth="1"/>
    <col min="18" max="18" width="18.00390625" style="0" customWidth="1"/>
    <col min="19" max="19" width="17.625" style="0" customWidth="1"/>
    <col min="20" max="20" width="12.25390625" style="0" customWidth="1"/>
    <col min="21" max="21" width="14.375" style="0" customWidth="1"/>
    <col min="23" max="23" width="17.875" style="0" customWidth="1"/>
    <col min="24" max="24" width="16.75390625" style="0" customWidth="1"/>
    <col min="25" max="25" width="17.50390625" style="0" customWidth="1"/>
    <col min="29" max="29" width="14.875" style="0" customWidth="1"/>
    <col min="30" max="30" width="16.00390625" style="0" customWidth="1"/>
    <col min="31" max="32" width="15.625" style="0" customWidth="1"/>
  </cols>
  <sheetData>
    <row r="1" spans="2:3" ht="13.5">
      <c r="B1" s="1"/>
      <c r="C1" s="1"/>
    </row>
    <row r="2" spans="1:3" ht="13.5">
      <c r="A2" t="s">
        <v>0</v>
      </c>
      <c r="B2" s="100"/>
      <c r="C2" s="3" t="s">
        <v>67</v>
      </c>
    </row>
    <row r="3" spans="2:15" ht="13.5">
      <c r="B3" s="4"/>
      <c r="F3" s="5" t="s">
        <v>68</v>
      </c>
      <c r="J3" s="6"/>
      <c r="K3" s="6"/>
      <c r="L3" s="6"/>
      <c r="M3" s="6"/>
      <c r="N3" s="6"/>
      <c r="O3" s="6"/>
    </row>
    <row r="4" spans="2:15" ht="13.5">
      <c r="B4" s="7" t="s">
        <v>3</v>
      </c>
      <c r="C4" s="8"/>
      <c r="D4" s="9">
        <v>22000</v>
      </c>
      <c r="E4" s="10"/>
      <c r="F4" s="11"/>
      <c r="G4" s="12"/>
      <c r="H4" s="13"/>
      <c r="I4" s="6"/>
      <c r="J4" s="6"/>
      <c r="K4" s="14"/>
      <c r="L4" s="6"/>
      <c r="M4" s="14"/>
      <c r="N4" s="6"/>
      <c r="O4" s="6"/>
    </row>
    <row r="5" spans="2:15" ht="13.5">
      <c r="B5" s="15" t="s">
        <v>4</v>
      </c>
      <c r="C5" s="16"/>
      <c r="D5" s="17">
        <f>D4*2*PI()</f>
        <v>138230.07675795088</v>
      </c>
      <c r="E5" s="17"/>
      <c r="F5" s="18"/>
      <c r="G5" s="12"/>
      <c r="H5" s="13"/>
      <c r="I5" s="6"/>
      <c r="J5" s="6"/>
      <c r="K5" s="14"/>
      <c r="L5" s="6"/>
      <c r="M5" s="14"/>
      <c r="N5" s="6"/>
      <c r="O5" s="6"/>
    </row>
    <row r="6" spans="2:15" ht="13.5">
      <c r="B6" s="19" t="s">
        <v>5</v>
      </c>
      <c r="C6" s="20"/>
      <c r="D6" s="21"/>
      <c r="E6" s="21"/>
      <c r="F6" s="22"/>
      <c r="G6" s="12"/>
      <c r="H6" s="13"/>
      <c r="I6" s="6"/>
      <c r="J6" s="6"/>
      <c r="K6" s="14"/>
      <c r="L6" s="6"/>
      <c r="M6" s="14"/>
      <c r="N6" s="6"/>
      <c r="O6" s="6"/>
    </row>
    <row r="7" spans="2:15" ht="13.5">
      <c r="B7" s="19"/>
      <c r="C7" s="20"/>
      <c r="D7" s="21" t="s">
        <v>6</v>
      </c>
      <c r="E7" s="21" t="s">
        <v>7</v>
      </c>
      <c r="F7" s="22" t="s">
        <v>8</v>
      </c>
      <c r="G7" s="12"/>
      <c r="H7" s="13"/>
      <c r="I7" s="6"/>
      <c r="J7" s="6"/>
      <c r="K7" s="14"/>
      <c r="L7" s="6"/>
      <c r="M7" s="14"/>
      <c r="N7" s="6"/>
      <c r="O7" s="6"/>
    </row>
    <row r="8" spans="2:15" ht="13.5">
      <c r="B8" s="23" t="s">
        <v>9</v>
      </c>
      <c r="C8" s="24"/>
      <c r="D8" s="25">
        <f>D28</f>
        <v>99000.09900009901</v>
      </c>
      <c r="E8" s="25">
        <f>E28</f>
        <v>71397.97229758676</v>
      </c>
      <c r="F8" s="93">
        <f>F28</f>
        <v>25401.069518716653</v>
      </c>
      <c r="G8" s="26"/>
      <c r="H8" s="27"/>
      <c r="I8" s="28"/>
      <c r="J8" s="6"/>
      <c r="K8" s="29"/>
      <c r="L8" s="30"/>
      <c r="M8" s="29"/>
      <c r="N8" s="6"/>
      <c r="O8" s="6"/>
    </row>
    <row r="9" spans="2:15" ht="13.5">
      <c r="B9" s="31" t="s">
        <v>11</v>
      </c>
      <c r="C9" s="32"/>
      <c r="D9" s="33">
        <f>D29</f>
        <v>3857848141.2243404</v>
      </c>
      <c r="E9" s="33">
        <f>E29</f>
        <v>11979525553.286367</v>
      </c>
      <c r="F9" s="94">
        <f>F29</f>
        <v>20310196823.680195</v>
      </c>
      <c r="G9" s="34"/>
      <c r="H9" s="27"/>
      <c r="I9" s="28"/>
      <c r="J9" s="6"/>
      <c r="K9" s="35"/>
      <c r="L9" s="35"/>
      <c r="M9" s="35"/>
      <c r="N9" s="6"/>
      <c r="O9" s="6"/>
    </row>
    <row r="10" spans="1:17" ht="13.5">
      <c r="A10" s="36">
        <f>0.1284*1.045</f>
        <v>0.13417799999999996</v>
      </c>
      <c r="B10" s="37" t="s">
        <v>12</v>
      </c>
      <c r="C10" s="38"/>
      <c r="D10" s="101">
        <f>D9*D11</f>
        <v>3857848141.2243404</v>
      </c>
      <c r="E10" s="39">
        <f>E9*E11</f>
        <v>11979525553.286367</v>
      </c>
      <c r="F10" s="95">
        <f>F9*F11</f>
        <v>20444244122.716484</v>
      </c>
      <c r="G10" s="34"/>
      <c r="H10" s="27"/>
      <c r="I10" s="28"/>
      <c r="J10" s="6"/>
      <c r="K10" s="35"/>
      <c r="L10" s="35" t="s">
        <v>13</v>
      </c>
      <c r="M10" s="35" t="s">
        <v>13</v>
      </c>
      <c r="N10" s="6" t="s">
        <v>13</v>
      </c>
      <c r="O10" s="40" t="s">
        <v>13</v>
      </c>
      <c r="P10" s="40" t="s">
        <v>13</v>
      </c>
      <c r="Q10" s="40" t="s">
        <v>13</v>
      </c>
    </row>
    <row r="11" spans="1:17" ht="13.5">
      <c r="A11" s="36">
        <f>A10/0.1284</f>
        <v>1.045</v>
      </c>
      <c r="B11" s="41" t="s">
        <v>14</v>
      </c>
      <c r="C11" s="42"/>
      <c r="D11" s="43">
        <f>1</f>
        <v>1</v>
      </c>
      <c r="E11" s="43">
        <f>1</f>
        <v>1</v>
      </c>
      <c r="F11" s="96">
        <f>(F14+F16)/F14</f>
        <v>1.0066</v>
      </c>
      <c r="G11" s="26"/>
      <c r="H11" s="27"/>
      <c r="I11" s="28"/>
      <c r="J11" s="6"/>
      <c r="K11" s="35"/>
      <c r="L11" s="35" t="s">
        <v>69</v>
      </c>
      <c r="M11" s="35"/>
      <c r="N11" s="6"/>
      <c r="O11" s="6"/>
      <c r="Q11" t="s">
        <v>13</v>
      </c>
    </row>
    <row r="12" spans="1:17" ht="13.5">
      <c r="A12" s="6">
        <f>20*LOG10(A11)</f>
        <v>0.38232580894145557</v>
      </c>
      <c r="B12" s="44" t="s">
        <v>17</v>
      </c>
      <c r="C12" s="45"/>
      <c r="D12" s="46">
        <f>20*LOG10(D11)</f>
        <v>0</v>
      </c>
      <c r="E12" s="46">
        <f>20*LOG10(E11)</f>
        <v>0</v>
      </c>
      <c r="F12" s="47">
        <f>20*LOG10(F11)</f>
        <v>0.05713852122241215</v>
      </c>
      <c r="G12" s="26"/>
      <c r="H12" s="27"/>
      <c r="I12" s="28"/>
      <c r="J12" s="6"/>
      <c r="K12" s="35" t="s">
        <v>18</v>
      </c>
      <c r="L12" s="30" t="s">
        <v>13</v>
      </c>
      <c r="M12" s="48" t="s">
        <v>70</v>
      </c>
      <c r="N12" s="6" t="s">
        <v>13</v>
      </c>
      <c r="O12" s="6" t="s">
        <v>32</v>
      </c>
      <c r="P12" t="s">
        <v>21</v>
      </c>
      <c r="Q12" t="s">
        <v>13</v>
      </c>
    </row>
    <row r="13" spans="1:17" ht="13.5">
      <c r="A13" s="6"/>
      <c r="B13" s="49"/>
      <c r="C13" s="50"/>
      <c r="D13" s="102" t="s">
        <v>45</v>
      </c>
      <c r="E13" s="102" t="s">
        <v>46</v>
      </c>
      <c r="F13" s="103" t="s">
        <v>47</v>
      </c>
      <c r="G13" s="26"/>
      <c r="H13" s="27"/>
      <c r="I13" s="28"/>
      <c r="J13" s="6"/>
      <c r="K13" s="35"/>
      <c r="L13" s="30"/>
      <c r="M13" s="48"/>
      <c r="N13" s="6" t="s">
        <v>71</v>
      </c>
      <c r="O13" s="6"/>
      <c r="Q13" t="s">
        <v>72</v>
      </c>
    </row>
    <row r="14" spans="1:17" ht="13.5">
      <c r="A14" s="6"/>
      <c r="B14" s="53" t="s">
        <v>73</v>
      </c>
      <c r="C14" s="54"/>
      <c r="D14" s="104" t="s">
        <v>74</v>
      </c>
      <c r="E14" s="104" t="s">
        <v>74</v>
      </c>
      <c r="F14" s="105">
        <v>100000</v>
      </c>
      <c r="G14" s="26"/>
      <c r="H14" s="27"/>
      <c r="I14" s="28"/>
      <c r="J14" s="6"/>
      <c r="K14" s="35"/>
      <c r="L14" s="30"/>
      <c r="M14" s="48"/>
      <c r="N14" s="27" t="s">
        <v>27</v>
      </c>
      <c r="O14" s="6"/>
      <c r="Q14" t="s">
        <v>13</v>
      </c>
    </row>
    <row r="15" spans="1:17" ht="13.5">
      <c r="A15" s="6"/>
      <c r="B15" s="53"/>
      <c r="C15" s="54"/>
      <c r="D15" s="104" t="s">
        <v>75</v>
      </c>
      <c r="E15" s="104" t="s">
        <v>76</v>
      </c>
      <c r="F15" s="106" t="s">
        <v>77</v>
      </c>
      <c r="G15" s="26"/>
      <c r="H15" s="27"/>
      <c r="I15" s="28"/>
      <c r="J15" s="6"/>
      <c r="K15" s="35"/>
      <c r="L15" s="30"/>
      <c r="M15" s="48"/>
      <c r="N15" s="6"/>
      <c r="O15" s="6"/>
      <c r="Q15" t="s">
        <v>13</v>
      </c>
    </row>
    <row r="16" spans="1:17" ht="13.5">
      <c r="A16" s="6"/>
      <c r="B16" s="58" t="s">
        <v>48</v>
      </c>
      <c r="C16" s="59"/>
      <c r="D16" s="65" t="s">
        <v>78</v>
      </c>
      <c r="E16" s="65" t="s">
        <v>78</v>
      </c>
      <c r="F16" s="107">
        <f>660</f>
        <v>660</v>
      </c>
      <c r="G16" s="26" t="s">
        <v>79</v>
      </c>
      <c r="H16" s="27"/>
      <c r="I16" s="28"/>
      <c r="J16" s="6"/>
      <c r="K16" s="35"/>
      <c r="L16" s="30"/>
      <c r="M16" s="48"/>
      <c r="N16" s="6"/>
      <c r="O16" s="6" t="s">
        <v>20</v>
      </c>
      <c r="Q16" t="s">
        <v>80</v>
      </c>
    </row>
    <row r="17" spans="1:17" ht="13.5">
      <c r="A17" s="6"/>
      <c r="B17" s="49"/>
      <c r="C17" s="50"/>
      <c r="D17" s="62" t="s">
        <v>81</v>
      </c>
      <c r="E17" s="62" t="s">
        <v>82</v>
      </c>
      <c r="F17" s="63" t="s">
        <v>83</v>
      </c>
      <c r="G17" s="26"/>
      <c r="H17" s="27"/>
      <c r="I17" s="28"/>
      <c r="J17" s="6"/>
      <c r="K17" s="35"/>
      <c r="L17" s="30"/>
      <c r="M17" s="48"/>
      <c r="N17" s="6"/>
      <c r="O17" s="6"/>
      <c r="Q17" t="s">
        <v>27</v>
      </c>
    </row>
    <row r="18" spans="1:13" ht="13.5">
      <c r="A18" s="64"/>
      <c r="B18" s="58" t="s">
        <v>84</v>
      </c>
      <c r="C18" s="65"/>
      <c r="D18" s="107">
        <v>27300</v>
      </c>
      <c r="E18" s="107">
        <v>29800</v>
      </c>
      <c r="F18" s="107">
        <v>37400</v>
      </c>
      <c r="G18" s="26"/>
      <c r="H18" s="27"/>
      <c r="I18" s="68"/>
      <c r="J18" s="6"/>
      <c r="K18" s="6"/>
      <c r="L18" s="6"/>
      <c r="M18" s="14"/>
    </row>
    <row r="19" spans="2:13" ht="13.5">
      <c r="B19" s="69" t="s">
        <v>85</v>
      </c>
      <c r="C19" s="70"/>
      <c r="D19" s="71">
        <f>D8/(2*2*D9*D18)</f>
        <v>2.3499999999999996E-10</v>
      </c>
      <c r="E19" s="71">
        <f>E8/(2*2*E9*E18)</f>
        <v>5.000000000000001E-11</v>
      </c>
      <c r="F19" s="108">
        <f>F8/(2*2*F9*F18)</f>
        <v>8.360000000000025E-12</v>
      </c>
      <c r="G19" s="12"/>
      <c r="H19" s="27"/>
      <c r="I19" s="72"/>
      <c r="J19" s="6"/>
      <c r="K19" s="6"/>
      <c r="L19" s="6"/>
      <c r="M19" s="14"/>
    </row>
    <row r="20" spans="2:13" ht="13.5">
      <c r="B20" s="73" t="s">
        <v>86</v>
      </c>
      <c r="C20" s="74"/>
      <c r="D20" s="75">
        <f>D19*D19</f>
        <v>5.522499999999998E-20</v>
      </c>
      <c r="E20" s="75">
        <f>E19*E19</f>
        <v>2.500000000000001E-21</v>
      </c>
      <c r="F20" s="109">
        <f>F19*F19</f>
        <v>6.988960000000042E-23</v>
      </c>
      <c r="G20" s="12"/>
      <c r="H20" s="27"/>
      <c r="I20" s="72"/>
      <c r="J20" s="6"/>
      <c r="K20" s="6"/>
      <c r="L20" s="6"/>
      <c r="M20" s="14"/>
    </row>
    <row r="21" spans="2:13" ht="13.5">
      <c r="B21" s="53" t="s">
        <v>87</v>
      </c>
      <c r="C21" s="54"/>
      <c r="D21" s="76">
        <f>(1-D11)/(2*D9*D18*D18)</f>
        <v>0</v>
      </c>
      <c r="E21" s="76">
        <f>(1-E11)/(2*E9*E18*E18)</f>
        <v>0</v>
      </c>
      <c r="F21" s="110">
        <f>(1-F11)/(2*F9*F18*F18)</f>
        <v>-1.1615999999999895E-22</v>
      </c>
      <c r="G21" s="26"/>
      <c r="H21" s="27"/>
      <c r="I21" s="72"/>
      <c r="J21" s="6"/>
      <c r="K21" s="6"/>
      <c r="L21" s="6"/>
      <c r="M21" s="14"/>
    </row>
    <row r="22" spans="2:13" ht="13.5">
      <c r="B22" s="58" t="s">
        <v>36</v>
      </c>
      <c r="C22" s="59"/>
      <c r="D22" s="77">
        <f>SQRT(D20-D21)</f>
        <v>2.3499999999999996E-10</v>
      </c>
      <c r="E22" s="77">
        <f>SQRT(E20-E21)</f>
        <v>5.000000000000001E-11</v>
      </c>
      <c r="F22" s="111">
        <f>SQRT(F20-F21)</f>
        <v>1.3639999999999977E-11</v>
      </c>
      <c r="G22" s="26"/>
      <c r="H22" s="27"/>
      <c r="I22" s="6"/>
      <c r="J22" s="6"/>
      <c r="K22" s="6"/>
      <c r="L22" s="6"/>
      <c r="M22" s="14"/>
    </row>
    <row r="23" spans="2:15" ht="24" customHeight="1">
      <c r="B23" s="49"/>
      <c r="C23" s="50"/>
      <c r="D23" s="78" t="s">
        <v>22</v>
      </c>
      <c r="E23" s="78" t="s">
        <v>23</v>
      </c>
      <c r="F23" s="112" t="s">
        <v>24</v>
      </c>
      <c r="G23" s="26"/>
      <c r="H23" s="27"/>
      <c r="I23" s="6"/>
      <c r="J23" s="6"/>
      <c r="K23" s="6"/>
      <c r="L23" s="6"/>
      <c r="M23" s="14"/>
      <c r="N23" s="6"/>
      <c r="O23" s="6"/>
    </row>
    <row r="24" spans="2:15" ht="13.5">
      <c r="B24" s="41" t="s">
        <v>26</v>
      </c>
      <c r="C24" s="42"/>
      <c r="D24" s="113">
        <f>0.00000000047</f>
        <v>4.699999999999999E-10</v>
      </c>
      <c r="E24" s="113">
        <f>0.0000000001</f>
        <v>1E-10</v>
      </c>
      <c r="F24" s="113">
        <f>0.000000000022</f>
        <v>2.1999999999999998E-11</v>
      </c>
      <c r="G24" s="12"/>
      <c r="H24" s="13"/>
      <c r="I24" s="6"/>
      <c r="J24" s="6"/>
      <c r="K24" s="6"/>
      <c r="L24" s="6"/>
      <c r="M24" s="14"/>
      <c r="N24" s="6"/>
      <c r="O24" s="6"/>
    </row>
    <row r="25" spans="2:15" ht="13.5" customHeight="1">
      <c r="B25" s="41"/>
      <c r="C25" s="42"/>
      <c r="D25" s="80" t="s">
        <v>28</v>
      </c>
      <c r="E25" s="80" t="s">
        <v>29</v>
      </c>
      <c r="F25" s="114" t="s">
        <v>30</v>
      </c>
      <c r="G25" s="12"/>
      <c r="H25" s="13"/>
      <c r="I25" s="6"/>
      <c r="J25" s="6"/>
      <c r="K25" s="6"/>
      <c r="L25" s="6"/>
      <c r="M25" s="14"/>
      <c r="N25" s="6"/>
      <c r="O25" s="6"/>
    </row>
    <row r="26" spans="1:15" ht="13.5">
      <c r="A26">
        <v>757</v>
      </c>
      <c r="B26" s="19" t="s">
        <v>31</v>
      </c>
      <c r="C26" s="20"/>
      <c r="D26" s="115">
        <f>0.00000000074</f>
        <v>7.399999999999999E-10</v>
      </c>
      <c r="E26" s="115">
        <f>0.00000000094</f>
        <v>9.399999999999999E-10</v>
      </c>
      <c r="F26" s="115">
        <f>0.0000000016</f>
        <v>1.6E-09</v>
      </c>
      <c r="G26" s="12"/>
      <c r="H26" s="13"/>
      <c r="I26" s="6"/>
      <c r="J26" s="6"/>
      <c r="K26" s="6"/>
      <c r="L26" s="6"/>
      <c r="M26" s="14"/>
      <c r="N26" s="6"/>
      <c r="O26" s="6"/>
    </row>
    <row r="27" spans="2:15" ht="13.5">
      <c r="B27" s="83"/>
      <c r="C27" s="84"/>
      <c r="D27" s="85"/>
      <c r="E27" s="85"/>
      <c r="F27" s="116"/>
      <c r="G27" s="12"/>
      <c r="H27" s="13"/>
      <c r="I27" s="6"/>
      <c r="J27" s="6"/>
      <c r="K27" s="6"/>
      <c r="L27" s="6"/>
      <c r="M27" s="14"/>
      <c r="N27" s="6"/>
      <c r="O27" s="6"/>
    </row>
    <row r="28" spans="2:15" ht="13.5">
      <c r="B28" s="15" t="s">
        <v>49</v>
      </c>
      <c r="C28" s="16"/>
      <c r="D28" s="17">
        <f>(1/D26)*((1/D18)+(1/D18))+(1-D11)/(D24*D18)</f>
        <v>99000.09900009901</v>
      </c>
      <c r="E28" s="17">
        <f>(1/E26)*((1/E18)+(1/E18))+(1-E11)/(E24*E18)</f>
        <v>71397.97229758676</v>
      </c>
      <c r="F28" s="18">
        <f>(1/F26)*((1/F18)+(1/F18))+(1-F11)/(F24*F18)</f>
        <v>25401.069518716653</v>
      </c>
      <c r="G28" s="12"/>
      <c r="H28" s="13"/>
      <c r="I28" s="6"/>
      <c r="J28" s="6"/>
      <c r="K28" s="6"/>
      <c r="L28" s="6"/>
      <c r="M28" s="6"/>
      <c r="N28" s="6"/>
      <c r="O28" s="6"/>
    </row>
    <row r="29" spans="2:9" ht="13.5">
      <c r="B29" s="15" t="s">
        <v>50</v>
      </c>
      <c r="C29" s="16"/>
      <c r="D29" s="17">
        <f>1/(D24*D26*D18*D18)</f>
        <v>3857848141.2243404</v>
      </c>
      <c r="E29" s="17">
        <f>1/(E24*E26*E18*E18)</f>
        <v>11979525553.286367</v>
      </c>
      <c r="F29" s="18">
        <f>1/(F24*F26*F18*F18)</f>
        <v>20310196823.680195</v>
      </c>
      <c r="G29" s="12"/>
      <c r="H29" s="13"/>
      <c r="I29" s="6"/>
    </row>
    <row r="30" spans="2:9" ht="13.5">
      <c r="B30" s="86"/>
      <c r="C30" s="87"/>
      <c r="D30" s="88"/>
      <c r="E30" s="88"/>
      <c r="F30" s="89"/>
      <c r="G30" s="12"/>
      <c r="H30" s="6"/>
      <c r="I30" s="6"/>
    </row>
    <row r="63" ht="13.5">
      <c r="J63" t="s">
        <v>51</v>
      </c>
    </row>
    <row r="64" spans="11:31" ht="13.5">
      <c r="K64" t="s">
        <v>52</v>
      </c>
      <c r="M64" t="s">
        <v>53</v>
      </c>
      <c r="Q64" t="s">
        <v>52</v>
      </c>
      <c r="S64" t="s">
        <v>53</v>
      </c>
      <c r="W64" t="s">
        <v>52</v>
      </c>
      <c r="Y64" t="s">
        <v>53</v>
      </c>
      <c r="AC64" t="s">
        <v>52</v>
      </c>
      <c r="AE64" t="s">
        <v>53</v>
      </c>
    </row>
    <row r="65" spans="2:33" ht="13.5">
      <c r="B65" s="17" t="s">
        <v>54</v>
      </c>
      <c r="C65" s="17" t="s">
        <v>55</v>
      </c>
      <c r="D65" s="17" t="s">
        <v>56</v>
      </c>
      <c r="E65" s="17" t="s">
        <v>57</v>
      </c>
      <c r="F65" s="17" t="s">
        <v>58</v>
      </c>
      <c r="G65" s="17" t="s">
        <v>59</v>
      </c>
      <c r="I65" t="s">
        <v>60</v>
      </c>
      <c r="J65" t="s">
        <v>60</v>
      </c>
      <c r="K65" t="s">
        <v>61</v>
      </c>
      <c r="L65" t="s">
        <v>62</v>
      </c>
      <c r="M65" t="s">
        <v>61</v>
      </c>
      <c r="N65" t="s">
        <v>62</v>
      </c>
      <c r="O65" s="90" t="s">
        <v>63</v>
      </c>
      <c r="Q65" t="s">
        <v>61</v>
      </c>
      <c r="R65" t="s">
        <v>62</v>
      </c>
      <c r="S65" t="s">
        <v>61</v>
      </c>
      <c r="T65" t="s">
        <v>62</v>
      </c>
      <c r="U65" s="90" t="s">
        <v>63</v>
      </c>
      <c r="W65" t="s">
        <v>61</v>
      </c>
      <c r="X65" t="s">
        <v>62</v>
      </c>
      <c r="Y65" t="s">
        <v>61</v>
      </c>
      <c r="Z65" t="s">
        <v>62</v>
      </c>
      <c r="AA65" s="90" t="s">
        <v>63</v>
      </c>
      <c r="AC65" t="s">
        <v>61</v>
      </c>
      <c r="AD65" t="s">
        <v>62</v>
      </c>
      <c r="AE65" t="s">
        <v>61</v>
      </c>
      <c r="AF65" t="s">
        <v>62</v>
      </c>
      <c r="AG65" s="90" t="s">
        <v>63</v>
      </c>
    </row>
    <row r="66" spans="2:33" ht="13.5">
      <c r="B66" s="17">
        <v>0.01</v>
      </c>
      <c r="C66" s="17">
        <f>J66/2/PI()</f>
        <v>220</v>
      </c>
      <c r="D66" s="17">
        <f>O66</f>
        <v>-0.0011636225446866066</v>
      </c>
      <c r="E66" s="17">
        <f>U66</f>
        <v>0.0010906720582659756</v>
      </c>
      <c r="F66" s="17">
        <f>AA66</f>
        <v>0.05794273408849113</v>
      </c>
      <c r="G66" s="17">
        <f>AG66</f>
        <v>0.057869783602068986</v>
      </c>
      <c r="I66" s="36">
        <f>B66*2*PI()</f>
        <v>0.06283185307179587</v>
      </c>
      <c r="J66" s="36">
        <f>I66*$D$4</f>
        <v>1382.300767579509</v>
      </c>
      <c r="K66" s="36">
        <f>-1*J66*J66+$D$9</f>
        <v>3855937385.8122897</v>
      </c>
      <c r="L66" s="36">
        <f>J66*$D$8</f>
        <v>136847912.83828425</v>
      </c>
      <c r="M66" s="36">
        <f>$D$10</f>
        <v>3857848141.2243404</v>
      </c>
      <c r="N66">
        <v>0</v>
      </c>
      <c r="O66" s="36">
        <f>20*LOG10(SQRT((M66*M66+N66*N66)/(K66*K66+L66*L66)))</f>
        <v>-0.0011636225446866066</v>
      </c>
      <c r="Q66" s="36">
        <f>-1*J66*J66+$E$9</f>
        <v>11977614797.874317</v>
      </c>
      <c r="R66" s="36">
        <f>J66*$E$8</f>
        <v>98693471.9105747</v>
      </c>
      <c r="S66" s="36">
        <f>$E$10</f>
        <v>11979525553.286367</v>
      </c>
      <c r="T66">
        <v>0</v>
      </c>
      <c r="U66" s="36">
        <f>20*LOG10(SQRT((S66*S66+T66*T66)/(Q66*Q66+R66*R66)))</f>
        <v>0.0010906720582659756</v>
      </c>
      <c r="W66" s="36">
        <f>-1*J66*J66+$F$9</f>
        <v>20308286068.268143</v>
      </c>
      <c r="X66" s="36">
        <f>J66*$F$8</f>
        <v>35111917.8930625</v>
      </c>
      <c r="Y66" s="36">
        <f>$F$10</f>
        <v>20444244122.716484</v>
      </c>
      <c r="Z66">
        <v>0</v>
      </c>
      <c r="AA66" s="36">
        <f>20*LOG10(SQRT((Y66*Y66+Z66*Z66)/(W66*W66+X66*X66)))</f>
        <v>0.05794273408849113</v>
      </c>
      <c r="AC66" s="36">
        <f>K66*Q66*W66-L66*R66*W66-K66*R66*X66-Q66*L66*X66</f>
        <v>9.375916271322409E+29</v>
      </c>
      <c r="AD66" s="36">
        <f>K66*W66*R66+Q66*W66*L66+K66*Q66*X66-L66*R66*X66</f>
        <v>4.263715135450073E+28</v>
      </c>
      <c r="AE66" s="36">
        <f>M66*S66*Y66</f>
        <v>9.448346344802184E+29</v>
      </c>
      <c r="AF66">
        <v>0</v>
      </c>
      <c r="AG66" s="36">
        <f>20*LOG10(SQRT((AE66*AE66+AF66*AF66)/(AC66*AC66+AD66*AD66)))</f>
        <v>0.057869783602068986</v>
      </c>
    </row>
    <row r="67" spans="2:33" ht="13.5">
      <c r="B67" s="17">
        <v>0.05</v>
      </c>
      <c r="C67" s="17">
        <f>J67/2/PI()</f>
        <v>1100</v>
      </c>
      <c r="D67" s="17">
        <f>O67</f>
        <v>-0.029632366038553272</v>
      </c>
      <c r="E67" s="17">
        <f>U67</f>
        <v>0.027282601255569326</v>
      </c>
      <c r="F67" s="17">
        <f>AA67</f>
        <v>0.07726548466164654</v>
      </c>
      <c r="G67" s="17">
        <f>AG67</f>
        <v>0.07491571987866262</v>
      </c>
      <c r="I67" s="36">
        <f>B67*2*PI()</f>
        <v>0.3141592653589793</v>
      </c>
      <c r="J67" s="36">
        <f>I67*$D$4</f>
        <v>6911.503837897545</v>
      </c>
      <c r="K67" s="36">
        <f>-1*J67*J67+$D$9</f>
        <v>3810079255.923068</v>
      </c>
      <c r="L67" s="36">
        <f>J67*$D$8</f>
        <v>684239564.1914213</v>
      </c>
      <c r="M67" s="36">
        <f>$D$10</f>
        <v>3857848141.2243404</v>
      </c>
      <c r="N67">
        <v>0</v>
      </c>
      <c r="O67" s="36">
        <f>20*LOG10(SQRT((M67*M67+N67*N67)/(K67*K67+L67*L67)))</f>
        <v>-0.029632366038553272</v>
      </c>
      <c r="Q67" s="36">
        <f>-1*J67*J67+$E$9</f>
        <v>11931756667.985094</v>
      </c>
      <c r="R67" s="36">
        <f>J67*$E$8</f>
        <v>493467359.5528735</v>
      </c>
      <c r="S67" s="36">
        <f>$E$10</f>
        <v>11979525553.286367</v>
      </c>
      <c r="T67">
        <v>0</v>
      </c>
      <c r="U67" s="36">
        <f>20*LOG10(SQRT((S67*S67+T67*T67)/(Q67*Q67+R67*R67)))</f>
        <v>0.027282601255569326</v>
      </c>
      <c r="W67" s="36">
        <f>-1*J67*J67+$F$9</f>
        <v>20262427938.37892</v>
      </c>
      <c r="X67" s="36">
        <f>J67*$F$8</f>
        <v>175559589.46531248</v>
      </c>
      <c r="Y67" s="36">
        <f>$F$10</f>
        <v>20444244122.716484</v>
      </c>
      <c r="Z67">
        <v>0</v>
      </c>
      <c r="AA67" s="36">
        <f>20*LOG10(SQRT((Y67*Y67+Z67*Z67)/(W67*W67+X67*X67)))</f>
        <v>0.07726548466164654</v>
      </c>
      <c r="AC67" s="36">
        <f>K67*Q67*W67-L67*R67*W67-K67*R67*X67-Q67*L67*X67</f>
        <v>9.125440067432706E+29</v>
      </c>
      <c r="AD67" s="36">
        <f>K67*W67*R67+Q67*W67*L67+K67*Q67*X67-L67*R67*X67</f>
        <v>2.114443334324397E+29</v>
      </c>
      <c r="AE67" s="36">
        <f>M67*S67*Y67</f>
        <v>9.448346344802184E+29</v>
      </c>
      <c r="AF67">
        <v>0</v>
      </c>
      <c r="AG67" s="36">
        <f>20*LOG10(SQRT((AE67*AE67+AF67*AF67)/(AC67*AC67+AD67*AD67)))</f>
        <v>0.07491571987866262</v>
      </c>
    </row>
    <row r="68" spans="2:33" ht="13.5">
      <c r="B68" s="17">
        <v>0.1</v>
      </c>
      <c r="C68" s="17">
        <f>J68/2/PI()</f>
        <v>2200</v>
      </c>
      <c r="D68" s="17">
        <f>O68</f>
        <v>-0.12510573250308654</v>
      </c>
      <c r="E68" s="17">
        <f>U68</f>
        <v>0.10932420611188015</v>
      </c>
      <c r="F68" s="17">
        <f>AA68</f>
        <v>0.13791844896080988</v>
      </c>
      <c r="G68" s="17">
        <f>AG68</f>
        <v>0.12213692256960255</v>
      </c>
      <c r="I68" s="36">
        <f>B68*2*PI()</f>
        <v>0.6283185307179586</v>
      </c>
      <c r="J68" s="36">
        <f>I68*$D$4</f>
        <v>13823.00767579509</v>
      </c>
      <c r="K68" s="36">
        <f>-1*J68*J68+$D$9</f>
        <v>3666772600.0192504</v>
      </c>
      <c r="L68" s="36">
        <f>J68*$D$8</f>
        <v>1368479128.3828425</v>
      </c>
      <c r="M68" s="36">
        <f>$D$10</f>
        <v>3857848141.2243404</v>
      </c>
      <c r="N68">
        <v>0</v>
      </c>
      <c r="O68" s="36">
        <f>20*LOG10(SQRT((M68*M68+N68*N68)/(K68*K68+L68*L68)))</f>
        <v>-0.12510573250308654</v>
      </c>
      <c r="Q68" s="36">
        <f>-1*J68*J68+$E$9</f>
        <v>11788450012.081278</v>
      </c>
      <c r="R68" s="36">
        <f>J68*$E$8</f>
        <v>986934719.105747</v>
      </c>
      <c r="S68" s="36">
        <f>$E$10</f>
        <v>11979525553.286367</v>
      </c>
      <c r="T68">
        <v>0</v>
      </c>
      <c r="U68" s="36">
        <f>20*LOG10(SQRT((S68*S68+T68*T68)/(Q68*Q68+R68*R68)))</f>
        <v>0.10932420611188015</v>
      </c>
      <c r="W68" s="36">
        <f>-1*J68*J68+$F$9</f>
        <v>20119121282.475105</v>
      </c>
      <c r="X68" s="36">
        <f>J68*$F$8</f>
        <v>351119178.93062496</v>
      </c>
      <c r="Y68" s="36">
        <f>$F$10</f>
        <v>20444244122.716484</v>
      </c>
      <c r="Z68">
        <v>0</v>
      </c>
      <c r="AA68" s="36">
        <f>20*LOG10(SQRT((Y68*Y68+Z68*Z68)/(W68*W68+X68*X68)))</f>
        <v>0.13791844896080988</v>
      </c>
      <c r="AC68" s="36">
        <f>K68*Q68*W68-L68*R68*W68-K68*R68*X68-Q68*L68*X68</f>
        <v>8.355525238087212E+29</v>
      </c>
      <c r="AD68" s="36">
        <f>K68*W68*R68+Q68*W68*L68+K68*Q68*X68-L68*R68*X68</f>
        <v>4.120781412372425E+29</v>
      </c>
      <c r="AE68" s="36">
        <f>M68*S68*Y68</f>
        <v>9.448346344802184E+29</v>
      </c>
      <c r="AF68">
        <v>0</v>
      </c>
      <c r="AG68" s="36">
        <f>20*LOG10(SQRT((AE68*AE68+AF68*AF68)/(AC68*AC68+AD68*AD68)))</f>
        <v>0.12213692256960255</v>
      </c>
    </row>
    <row r="69" spans="2:33" ht="13.5">
      <c r="B69" s="17">
        <v>0.2</v>
      </c>
      <c r="C69" s="17">
        <f>J69/2/PI()</f>
        <v>4400</v>
      </c>
      <c r="D69" s="17">
        <f>O69</f>
        <v>-0.5931339171895562</v>
      </c>
      <c r="E69" s="17">
        <f>U69</f>
        <v>0.44014954750609764</v>
      </c>
      <c r="F69" s="17">
        <f>AA69</f>
        <v>0.38470784101638167</v>
      </c>
      <c r="G69" s="17">
        <f>AG69</f>
        <v>0.23172347133292537</v>
      </c>
      <c r="I69" s="36">
        <f>B69*2*PI()</f>
        <v>1.2566370614359172</v>
      </c>
      <c r="J69" s="36">
        <f>I69*$D$4</f>
        <v>27646.01535159018</v>
      </c>
      <c r="K69" s="36">
        <f>-1*J69*J69+$D$9</f>
        <v>3093545976.4039803</v>
      </c>
      <c r="L69" s="36">
        <f>J69*$D$8</f>
        <v>2736958256.765685</v>
      </c>
      <c r="M69" s="36">
        <f>$D$10</f>
        <v>3857848141.2243404</v>
      </c>
      <c r="N69">
        <v>0</v>
      </c>
      <c r="O69" s="36">
        <f>20*LOG10(SQRT((M69*M69+N69*N69)/(K69*K69+L69*L69)))</f>
        <v>-0.5931339171895562</v>
      </c>
      <c r="Q69" s="36">
        <f>-1*J69*J69+$E$9</f>
        <v>11215223388.466007</v>
      </c>
      <c r="R69" s="36">
        <f>J69*$E$8</f>
        <v>1973869438.211494</v>
      </c>
      <c r="S69" s="36">
        <f>$E$10</f>
        <v>11979525553.286367</v>
      </c>
      <c r="T69">
        <v>0</v>
      </c>
      <c r="U69" s="36">
        <f>20*LOG10(SQRT((S69*S69+T69*T69)/(Q69*Q69+R69*R69)))</f>
        <v>0.44014954750609764</v>
      </c>
      <c r="W69" s="36">
        <f>-1*J69*J69+$F$9</f>
        <v>19545894658.859837</v>
      </c>
      <c r="X69" s="36">
        <f>J69*$F$8</f>
        <v>702238357.8612499</v>
      </c>
      <c r="Y69" s="36">
        <f>$F$10</f>
        <v>20444244122.716484</v>
      </c>
      <c r="Z69">
        <v>0</v>
      </c>
      <c r="AA69" s="36">
        <f>20*LOG10(SQRT((Y69*Y69+Z69*Z69)/(W69*W69+X69*X69)))</f>
        <v>0.38470784101638167</v>
      </c>
      <c r="AC69" s="36">
        <f>K69*Q69*W69-L69*R69*W69-K69*R69*X69-Q69*L69*X69</f>
        <v>5.4670270476608746E+29</v>
      </c>
      <c r="AD69" s="36">
        <f>K69*W69*R69+Q69*W69*L69+K69*Q69*X69-L69*R69*X69</f>
        <v>7.398954182946928E+29</v>
      </c>
      <c r="AE69" s="36">
        <f>M69*S69*Y69</f>
        <v>9.448346344802184E+29</v>
      </c>
      <c r="AF69">
        <v>0</v>
      </c>
      <c r="AG69" s="36">
        <f>20*LOG10(SQRT((AE69*AE69+AF69*AF69)/(AC69*AC69+AD69*AD69)))</f>
        <v>0.23172347133292537</v>
      </c>
    </row>
    <row r="70" spans="2:33" ht="13.5">
      <c r="B70" s="17">
        <v>0.3</v>
      </c>
      <c r="C70" s="17">
        <f>J70/2/PI()</f>
        <v>6600.000000000001</v>
      </c>
      <c r="D70" s="17">
        <f>O70</f>
        <v>-1.582585398469603</v>
      </c>
      <c r="E70" s="17">
        <f>U70</f>
        <v>0.9985708554546551</v>
      </c>
      <c r="F70" s="17">
        <f>AA70</f>
        <v>0.811671271056461</v>
      </c>
      <c r="G70" s="17">
        <f>AG70</f>
        <v>0.22765672804151313</v>
      </c>
      <c r="I70" s="36">
        <f>B70*2*PI()</f>
        <v>1.8849555921538759</v>
      </c>
      <c r="J70" s="36">
        <f>I70*$D$4</f>
        <v>41469.02302738527</v>
      </c>
      <c r="K70" s="36">
        <f>-1*J70*J70+$D$9</f>
        <v>2138168270.3785305</v>
      </c>
      <c r="L70" s="36">
        <f>J70*$D$8</f>
        <v>4105437385.1485276</v>
      </c>
      <c r="M70" s="36">
        <f>$D$10</f>
        <v>3857848141.2243404</v>
      </c>
      <c r="N70">
        <v>0</v>
      </c>
      <c r="O70" s="36">
        <f>20*LOG10(SQRT((M70*M70+N70*N70)/(K70*K70+L70*L70)))</f>
        <v>-1.582585398469603</v>
      </c>
      <c r="Q70" s="36">
        <f>-1*J70*J70+$E$9</f>
        <v>10259845682.440557</v>
      </c>
      <c r="R70" s="36">
        <f>J70*$E$8</f>
        <v>2960804157.317241</v>
      </c>
      <c r="S70" s="36">
        <f>$E$10</f>
        <v>11979525553.286367</v>
      </c>
      <c r="T70">
        <v>0</v>
      </c>
      <c r="U70" s="36">
        <f>20*LOG10(SQRT((S70*S70+T70*T70)/(Q70*Q70+R70*R70)))</f>
        <v>0.9985708554546551</v>
      </c>
      <c r="W70" s="36">
        <f>-1*J70*J70+$F$9</f>
        <v>18590516952.834385</v>
      </c>
      <c r="X70" s="36">
        <f>J70*$F$8</f>
        <v>1053357536.791875</v>
      </c>
      <c r="Y70" s="36">
        <f>$F$10</f>
        <v>20444244122.716484</v>
      </c>
      <c r="Z70">
        <v>0</v>
      </c>
      <c r="AA70" s="36">
        <f>20*LOG10(SQRT((Y70*Y70+Z70*Z70)/(W70*W70+X70*X70)))</f>
        <v>0.811671271056461</v>
      </c>
      <c r="AC70" s="36">
        <f>K70*Q70*W70-L70*R70*W70-K70*R70*X70-Q70*L70*X70</f>
        <v>1.3081309078615151E+29</v>
      </c>
      <c r="AD70" s="36">
        <f>K70*W70*R70+Q70*W70*L70+K70*Q70*X70-L70*R70*X70</f>
        <v>9.11048784812839E+29</v>
      </c>
      <c r="AE70" s="36">
        <f>M70*S70*Y70</f>
        <v>9.448346344802184E+29</v>
      </c>
      <c r="AF70">
        <v>0</v>
      </c>
      <c r="AG70" s="36">
        <f>20*LOG10(SQRT((AE70*AE70+AF70*AF70)/(AC70*AC70+AD70*AD70)))</f>
        <v>0.22765672804151313</v>
      </c>
    </row>
    <row r="71" spans="2:33" ht="13.5">
      <c r="B71" s="17">
        <v>0.4</v>
      </c>
      <c r="C71" s="17">
        <f>J71/2/PI()</f>
        <v>8800</v>
      </c>
      <c r="D71" s="17">
        <f>O71</f>
        <v>-3.1309908459403775</v>
      </c>
      <c r="E71" s="17">
        <f>U71</f>
        <v>1.7827704677612628</v>
      </c>
      <c r="F71" s="17">
        <f>AA71</f>
        <v>1.4454500144705495</v>
      </c>
      <c r="G71" s="17">
        <f>AG71</f>
        <v>0.097229636291433</v>
      </c>
      <c r="I71" s="36">
        <f>B71*2*PI()</f>
        <v>2.5132741228718345</v>
      </c>
      <c r="J71" s="36">
        <f>I71*$D$4</f>
        <v>55292.03070318036</v>
      </c>
      <c r="K71" s="36">
        <f>-1*J71*J71+$D$9</f>
        <v>800639481.9429007</v>
      </c>
      <c r="L71" s="36">
        <f>J71*$D$8</f>
        <v>5473916513.53137</v>
      </c>
      <c r="M71" s="36">
        <f>$D$10</f>
        <v>3857848141.2243404</v>
      </c>
      <c r="N71">
        <v>0</v>
      </c>
      <c r="O71" s="36">
        <f>20*LOG10(SQRT((M71*M71+N71*N71)/(K71*K71+L71*L71)))</f>
        <v>-3.1309908459403775</v>
      </c>
      <c r="Q71" s="36">
        <f>-1*J71*J71+$E$9</f>
        <v>8922316894.004929</v>
      </c>
      <c r="R71" s="36">
        <f>J71*$E$8</f>
        <v>3947738876.422988</v>
      </c>
      <c r="S71" s="36">
        <f>$E$10</f>
        <v>11979525553.286367</v>
      </c>
      <c r="T71">
        <v>0</v>
      </c>
      <c r="U71" s="36">
        <f>20*LOG10(SQRT((S71*S71+T71*T71)/(Q71*Q71+R71*R71)))</f>
        <v>1.7827704677612628</v>
      </c>
      <c r="W71" s="36">
        <f>-1*J71*J71+$F$9</f>
        <v>17252988164.398754</v>
      </c>
      <c r="X71" s="36">
        <f>J71*$F$8</f>
        <v>1404476715.7224998</v>
      </c>
      <c r="Y71" s="36">
        <f>$F$10</f>
        <v>20444244122.716484</v>
      </c>
      <c r="Z71">
        <v>0</v>
      </c>
      <c r="AA71" s="36">
        <f>20*LOG10(SQRT((Y71*Y71+Z71*Z71)/(W71*W71+X71*X71)))</f>
        <v>1.4454500144705495</v>
      </c>
      <c r="AC71" s="36">
        <f>K71*Q71*W71-L71*R71*W71-K71*R71*X71-Q71*L71*X71</f>
        <v>-3.22616130069607E+29</v>
      </c>
      <c r="AD71" s="36">
        <f>K71*W71*R71+Q71*W71*L71+K71*Q71*X71-L71*R71*X71</f>
        <v>8.768508300727296E+29</v>
      </c>
      <c r="AE71" s="36">
        <f>M71*S71*Y71</f>
        <v>9.448346344802184E+29</v>
      </c>
      <c r="AF71">
        <v>0</v>
      </c>
      <c r="AG71" s="36">
        <f>20*LOG10(SQRT((AE71*AE71+AF71*AF71)/(AC71*AC71+AD71*AD71)))</f>
        <v>0.097229636291433</v>
      </c>
    </row>
    <row r="72" spans="2:33" ht="13.5">
      <c r="B72" s="17">
        <v>0.5</v>
      </c>
      <c r="C72" s="17">
        <f>J72/2/PI()</f>
        <v>10999.999999999998</v>
      </c>
      <c r="D72" s="17">
        <f>O72</f>
        <v>-5.054912393942424</v>
      </c>
      <c r="E72" s="17">
        <f>U72</f>
        <v>2.7475910746098746</v>
      </c>
      <c r="F72" s="17">
        <f>AA72</f>
        <v>2.3310172118764068</v>
      </c>
      <c r="G72" s="17">
        <f>AG72</f>
        <v>0.02369589254385645</v>
      </c>
      <c r="I72" s="36">
        <f>B72*2*PI()</f>
        <v>3.141592653589793</v>
      </c>
      <c r="J72" s="36">
        <f>I72*$D$4</f>
        <v>69115.03837897544</v>
      </c>
      <c r="K72" s="36">
        <f>-1*J72*J72+$D$9</f>
        <v>-919040388.9029074</v>
      </c>
      <c r="L72" s="36">
        <f>J72*$D$8</f>
        <v>6842395641.914211</v>
      </c>
      <c r="M72" s="36">
        <f>$D$10</f>
        <v>3857848141.2243404</v>
      </c>
      <c r="N72">
        <v>0</v>
      </c>
      <c r="O72" s="36">
        <f>20*LOG10(SQRT((M72*M72+N72*N72)/(K72*K72+L72*L72)))</f>
        <v>-5.054912393942424</v>
      </c>
      <c r="Q72" s="36">
        <f>-1*J72*J72+$E$9</f>
        <v>7202637023.15912</v>
      </c>
      <c r="R72" s="36">
        <f>J72*$E$8</f>
        <v>4934673595.528734</v>
      </c>
      <c r="S72" s="36">
        <f>$E$10</f>
        <v>11979525553.286367</v>
      </c>
      <c r="T72">
        <v>0</v>
      </c>
      <c r="U72" s="36">
        <f>20*LOG10(SQRT((S72*S72+T72*T72)/(Q72*Q72+R72*R72)))</f>
        <v>2.7475910746098746</v>
      </c>
      <c r="W72" s="36">
        <f>-1*J72*J72+$F$9</f>
        <v>15533308293.552948</v>
      </c>
      <c r="X72" s="36">
        <f>J72*$F$8</f>
        <v>1755595894.6531248</v>
      </c>
      <c r="Y72" s="36">
        <f>$F$10</f>
        <v>20444244122.716484</v>
      </c>
      <c r="Z72">
        <v>0</v>
      </c>
      <c r="AA72" s="36">
        <f>20*LOG10(SQRT((Y72*Y72+Z72*Z72)/(W72*W72+X72*X72)))</f>
        <v>2.3310172118764068</v>
      </c>
      <c r="AC72" s="36">
        <f>K72*Q72*W72-L72*R72*W72-K72*R72*X72-Q72*L72*X72</f>
        <v>-7.05864571665516E+29</v>
      </c>
      <c r="AD72" s="36">
        <f>K72*W72*R72+Q72*W72*L72+K72*Q72*X72-L72*R72*X72</f>
        <v>6.241875968162539E+29</v>
      </c>
      <c r="AE72" s="36">
        <f>M72*S72*Y72</f>
        <v>9.448346344802184E+29</v>
      </c>
      <c r="AF72">
        <v>0</v>
      </c>
      <c r="AG72" s="36">
        <f>20*LOG10(SQRT((AE72*AE72+AF72*AF72)/(AC72*AC72+AD72*AD72)))</f>
        <v>0.02369589254385645</v>
      </c>
    </row>
    <row r="73" spans="2:33" ht="13.5">
      <c r="B73" s="17">
        <v>0.6</v>
      </c>
      <c r="C73" s="17">
        <f>J73/2/PI()</f>
        <v>13200.000000000002</v>
      </c>
      <c r="D73" s="17">
        <f>O73</f>
        <v>-7.112216242813096</v>
      </c>
      <c r="E73" s="17">
        <f>U73</f>
        <v>3.7095413135407824</v>
      </c>
      <c r="F73" s="17">
        <f>AA73</f>
        <v>3.5433950271785135</v>
      </c>
      <c r="G73" s="17">
        <f>AG73</f>
        <v>0.1407200979061993</v>
      </c>
      <c r="I73" s="36">
        <f>B73*2*PI()</f>
        <v>3.7699111843077517</v>
      </c>
      <c r="J73" s="36">
        <f>I73*$D$4</f>
        <v>82938.04605477054</v>
      </c>
      <c r="K73" s="36">
        <f>-1*J73*J73+$D$9</f>
        <v>-3020871342.1588993</v>
      </c>
      <c r="L73" s="36">
        <f>J73*$D$8</f>
        <v>8210874770.297055</v>
      </c>
      <c r="M73" s="36">
        <f>$D$10</f>
        <v>3857848141.2243404</v>
      </c>
      <c r="N73">
        <v>0</v>
      </c>
      <c r="O73" s="36">
        <f>20*LOG10(SQRT((M73*M73+N73*N73)/(K73*K73+L73*L73)))</f>
        <v>-7.112216242813096</v>
      </c>
      <c r="Q73" s="36">
        <f>-1*J73*J73+$E$9</f>
        <v>5100806069.903128</v>
      </c>
      <c r="R73" s="36">
        <f>J73*$E$8</f>
        <v>5921608314.634482</v>
      </c>
      <c r="S73" s="36">
        <f>$E$10</f>
        <v>11979525553.286367</v>
      </c>
      <c r="T73">
        <v>0</v>
      </c>
      <c r="U73" s="36">
        <f>20*LOG10(SQRT((S73*S73+T73*T73)/(Q73*Q73+R73*R73)))</f>
        <v>3.7095413135407824</v>
      </c>
      <c r="W73" s="36">
        <f>-1*J73*J73+$F$9</f>
        <v>13431477340.296955</v>
      </c>
      <c r="X73" s="36">
        <f>J73*$F$8</f>
        <v>2106715073.58375</v>
      </c>
      <c r="Y73" s="36">
        <f>$F$10</f>
        <v>20444244122.716484</v>
      </c>
      <c r="Z73">
        <v>0</v>
      </c>
      <c r="AA73" s="36">
        <f>20*LOG10(SQRT((Y73*Y73+Z73*Z73)/(W73*W73+X73*X73)))</f>
        <v>3.5433950271785135</v>
      </c>
      <c r="AC73" s="36">
        <f>K73*Q73*W73-L73*R73*W73-K73*R73*X73-Q73*L73*X73</f>
        <v>-9.105715269421117E+29</v>
      </c>
      <c r="AD73" s="36">
        <f>K73*W73*R73+Q73*W73*L73+K73*Q73*X73-L73*R73*X73</f>
        <v>1.8737639906642194E+29</v>
      </c>
      <c r="AE73" s="36">
        <f>M73*S73*Y73</f>
        <v>9.448346344802184E+29</v>
      </c>
      <c r="AF73">
        <v>0</v>
      </c>
      <c r="AG73" s="36">
        <f>20*LOG10(SQRT((AE73*AE73+AF73*AF73)/(AC73*AC73+AD73*AD73)))</f>
        <v>0.1407200979061993</v>
      </c>
    </row>
    <row r="74" spans="2:33" ht="13.5">
      <c r="B74" s="17">
        <v>0.7</v>
      </c>
      <c r="C74" s="17">
        <f>J74/2/PI()</f>
        <v>15400</v>
      </c>
      <c r="D74" s="17">
        <f>O74</f>
        <v>-9.139095510588277</v>
      </c>
      <c r="E74" s="17">
        <f>U74</f>
        <v>4.1987964419693595</v>
      </c>
      <c r="F74" s="17">
        <f>AA74</f>
        <v>5.211557033881107</v>
      </c>
      <c r="G74" s="17">
        <f>AG74</f>
        <v>0.2712579652621887</v>
      </c>
      <c r="I74" s="36">
        <f>B74*2*PI()</f>
        <v>4.39822971502571</v>
      </c>
      <c r="J74" s="36">
        <f>I74*$D$4</f>
        <v>96761.05373056563</v>
      </c>
      <c r="K74" s="36">
        <f>-1*J74*J74+$D$9</f>
        <v>-5504853377.825069</v>
      </c>
      <c r="L74" s="36">
        <f>J74*$D$8</f>
        <v>9579353898.679897</v>
      </c>
      <c r="M74" s="36">
        <f>$D$10</f>
        <v>3857848141.2243404</v>
      </c>
      <c r="N74">
        <v>0</v>
      </c>
      <c r="O74" s="36">
        <f>20*LOG10(SQRT((M74*M74+N74*N74)/(K74*K74+L74*L74)))</f>
        <v>-9.139095510588277</v>
      </c>
      <c r="Q74" s="36">
        <f>-1*J74*J74+$E$9</f>
        <v>2616824034.2369576</v>
      </c>
      <c r="R74" s="36">
        <f>J74*$E$8</f>
        <v>6908543033.74023</v>
      </c>
      <c r="S74" s="36">
        <f>$E$10</f>
        <v>11979525553.286367</v>
      </c>
      <c r="T74">
        <v>0</v>
      </c>
      <c r="U74" s="36">
        <f>20*LOG10(SQRT((S74*S74+T74*T74)/(Q74*Q74+R74*R74)))</f>
        <v>4.1987964419693595</v>
      </c>
      <c r="W74" s="36">
        <f>-1*J74*J74+$F$9</f>
        <v>10947495304.630785</v>
      </c>
      <c r="X74" s="36">
        <f>J74*$F$8</f>
        <v>2457834252.5143747</v>
      </c>
      <c r="Y74" s="36">
        <f>$F$10</f>
        <v>20444244122.716484</v>
      </c>
      <c r="Z74">
        <v>0</v>
      </c>
      <c r="AA74" s="36">
        <f>20*LOG10(SQRT((Y74*Y74+Z74*Z74)/(W74*W74+X74*X74)))</f>
        <v>5.211557033881107</v>
      </c>
      <c r="AC74" s="36">
        <f>K74*Q74*W74-L74*R74*W74-K74*R74*X74-Q74*L74*X74</f>
        <v>-8.503386671095082E+29</v>
      </c>
      <c r="AD74" s="36">
        <f>K74*W74*R74+Q74*W74*L74+K74*Q74*X74-L74*R74*X74</f>
        <v>-3.399763600523532E+29</v>
      </c>
      <c r="AE74" s="36">
        <f>M74*S74*Y74</f>
        <v>9.448346344802184E+29</v>
      </c>
      <c r="AF74">
        <v>0</v>
      </c>
      <c r="AG74" s="36">
        <f>20*LOG10(SQRT((AE74*AE74+AF74*AF74)/(AC74*AC74+AD74*AD74)))</f>
        <v>0.2712579652621887</v>
      </c>
    </row>
    <row r="75" spans="2:33" ht="13.5">
      <c r="B75" s="17">
        <v>0.8</v>
      </c>
      <c r="C75" s="17">
        <f>J75/2/PI()</f>
        <v>17600</v>
      </c>
      <c r="D75" s="17">
        <f>O75</f>
        <v>-11.058997969929425</v>
      </c>
      <c r="E75" s="17">
        <f>U75</f>
        <v>3.6168960815662072</v>
      </c>
      <c r="F75" s="17">
        <f>AA75</f>
        <v>7.5663913882802465</v>
      </c>
      <c r="G75" s="17">
        <f>AG75</f>
        <v>0.12428949991702978</v>
      </c>
      <c r="I75" s="36">
        <f>B75*2*PI()</f>
        <v>5.026548245743669</v>
      </c>
      <c r="J75" s="36">
        <f>I75*$D$4</f>
        <v>110584.06140636072</v>
      </c>
      <c r="K75" s="36">
        <f>-1*J75*J75+$D$9</f>
        <v>-8370986495.901419</v>
      </c>
      <c r="L75" s="36">
        <f>J75*$D$8</f>
        <v>10947833027.06274</v>
      </c>
      <c r="M75" s="36">
        <f>$D$10</f>
        <v>3857848141.2243404</v>
      </c>
      <c r="N75">
        <v>0</v>
      </c>
      <c r="O75" s="36">
        <f>20*LOG10(SQRT((M75*M75+N75*N75)/(K75*K75+L75*L75)))</f>
        <v>-11.058997969929425</v>
      </c>
      <c r="Q75" s="36">
        <f>-1*J75*J75+$E$9</f>
        <v>-249309083.8393917</v>
      </c>
      <c r="R75" s="36">
        <f>J75*$E$8</f>
        <v>7895477752.845976</v>
      </c>
      <c r="S75" s="36">
        <f>$E$10</f>
        <v>11979525553.286367</v>
      </c>
      <c r="T75">
        <v>0</v>
      </c>
      <c r="U75" s="36">
        <f>20*LOG10(SQRT((S75*S75+T75*T75)/(Q75*Q75+R75*R75)))</f>
        <v>3.6168960815662072</v>
      </c>
      <c r="W75" s="36">
        <f>-1*J75*J75+$F$9</f>
        <v>8081362186.554436</v>
      </c>
      <c r="X75" s="36">
        <f>J75*$F$8</f>
        <v>2808953431.4449997</v>
      </c>
      <c r="Y75" s="36">
        <f>$F$10</f>
        <v>20444244122.716484</v>
      </c>
      <c r="Z75">
        <v>0</v>
      </c>
      <c r="AA75" s="36">
        <f>20*LOG10(SQRT((Y75*Y75+Z75*Z75)/(W75*W75+X75*X75)))</f>
        <v>7.5663913882802465</v>
      </c>
      <c r="AC75" s="36">
        <f>K75*Q75*W75-L75*R75*W75-K75*R75*X75-Q75*L75*X75</f>
        <v>-4.88355562883742E+29</v>
      </c>
      <c r="AD75" s="36">
        <f>K75*W75*R75+Q75*W75*L75+K75*Q75*X75-L75*R75*X75</f>
        <v>-7.931173704939784E+29</v>
      </c>
      <c r="AE75" s="36">
        <f>M75*S75*Y75</f>
        <v>9.448346344802184E+29</v>
      </c>
      <c r="AF75">
        <v>0</v>
      </c>
      <c r="AG75" s="36">
        <f>20*LOG10(SQRT((AE75*AE75+AF75*AF75)/(AC75*AC75+AD75*AD75)))</f>
        <v>0.12428949991702978</v>
      </c>
    </row>
    <row r="76" spans="2:33" ht="13.5">
      <c r="B76" s="17">
        <v>0.9</v>
      </c>
      <c r="C76" s="17">
        <f>J76/2/PI()</f>
        <v>19800</v>
      </c>
      <c r="D76" s="17">
        <f>O76</f>
        <v>-12.847359165251536</v>
      </c>
      <c r="E76" s="17">
        <f>U76</f>
        <v>1.9721591180864566</v>
      </c>
      <c r="F76" s="17">
        <f>AA76</f>
        <v>10.98115279478355</v>
      </c>
      <c r="G76" s="17">
        <f>AG76</f>
        <v>0.10595274761847237</v>
      </c>
      <c r="I76" s="36">
        <f>B76*2*PI()</f>
        <v>5.654866776461628</v>
      </c>
      <c r="J76" s="36">
        <f>I76*$D$4</f>
        <v>124407.06908215581</v>
      </c>
      <c r="K76" s="36">
        <f>-1*J76*J76+$D$9</f>
        <v>-11619270696.387947</v>
      </c>
      <c r="L76" s="36">
        <f>J76*$D$8</f>
        <v>12316312155.445581</v>
      </c>
      <c r="M76" s="36">
        <f>$D$10</f>
        <v>3857848141.2243404</v>
      </c>
      <c r="N76">
        <v>0</v>
      </c>
      <c r="O76" s="36">
        <f>20*LOG10(SQRT((M76*M76+N76*N76)/(K76*K76+L76*L76)))</f>
        <v>-12.847359165251536</v>
      </c>
      <c r="Q76" s="36">
        <f>-1*J76*J76+$E$9</f>
        <v>-3497593284.32592</v>
      </c>
      <c r="R76" s="36">
        <f>J76*$E$8</f>
        <v>8882412471.951723</v>
      </c>
      <c r="S76" s="36">
        <f>$E$10</f>
        <v>11979525553.286367</v>
      </c>
      <c r="T76">
        <v>0</v>
      </c>
      <c r="U76" s="36">
        <f>20*LOG10(SQRT((S76*S76+T76*T76)/(Q76*Q76+R76*R76)))</f>
        <v>1.9721591180864566</v>
      </c>
      <c r="W76" s="36">
        <f>-1*J76*J76+$F$9</f>
        <v>4833077986.067907</v>
      </c>
      <c r="X76" s="36">
        <f>J76*$F$8</f>
        <v>3160072610.3756247</v>
      </c>
      <c r="Y76" s="36">
        <f>$F$10</f>
        <v>20444244122.716484</v>
      </c>
      <c r="Z76">
        <v>0</v>
      </c>
      <c r="AA76" s="36">
        <f>20*LOG10(SQRT((Y76*Y76+Z76*Z76)/(W76*W76+X76*X76)))</f>
        <v>10.98115279478355</v>
      </c>
      <c r="AC76" s="36">
        <f>K76*Q76*W76-L76*R76*W76-K76*R76*X76-Q76*L76*X76</f>
        <v>1.2995197223391434E+29</v>
      </c>
      <c r="AD76" s="36">
        <f>K76*W76*R76+Q76*W76*L76+K76*Q76*X76-L76*R76*X76</f>
        <v>-9.242885974703985E+29</v>
      </c>
      <c r="AE76" s="36">
        <f>M76*S76*Y76</f>
        <v>9.448346344802184E+29</v>
      </c>
      <c r="AF76">
        <v>0</v>
      </c>
      <c r="AG76" s="36">
        <f>20*LOG10(SQRT((AE76*AE76+AF76*AF76)/(AC76*AC76+AD76*AD76)))</f>
        <v>0.10595274761847237</v>
      </c>
    </row>
    <row r="77" spans="2:33" ht="13.5">
      <c r="B77" s="17">
        <v>0.91</v>
      </c>
      <c r="C77" s="17">
        <f>J77/2/PI()</f>
        <v>20020.000000000004</v>
      </c>
      <c r="D77" s="17">
        <f>O77</f>
        <v>-13.01883251008279</v>
      </c>
      <c r="E77" s="17">
        <f>U77</f>
        <v>1.7718386790318374</v>
      </c>
      <c r="F77" s="17">
        <f>AA77</f>
        <v>11.390628673497073</v>
      </c>
      <c r="G77" s="17">
        <f>AG77</f>
        <v>0.14363484244611893</v>
      </c>
      <c r="I77" s="36">
        <f>B77*2*PI()</f>
        <v>5.717698629533424</v>
      </c>
      <c r="J77" s="36">
        <f>I77*$D$4</f>
        <v>125789.36984973533</v>
      </c>
      <c r="K77" s="36">
        <f>-1*J77*J77+$D$9</f>
        <v>-11965117425.969164</v>
      </c>
      <c r="L77" s="36">
        <f>J77*$D$8</f>
        <v>12453160068.283869</v>
      </c>
      <c r="M77" s="36">
        <f>$D$10</f>
        <v>3857848141.2243404</v>
      </c>
      <c r="N77">
        <v>0</v>
      </c>
      <c r="O77" s="36">
        <f>20*LOG10(SQRT((M77*M77+N77*N77)/(K77*K77+L77*L77)))</f>
        <v>-13.01883251008279</v>
      </c>
      <c r="Q77" s="36">
        <f>-1*J77*J77+$E$9</f>
        <v>-3843440013.907137</v>
      </c>
      <c r="R77" s="36">
        <f>J77*$E$8</f>
        <v>8981105943.862299</v>
      </c>
      <c r="S77" s="36">
        <f>$E$10</f>
        <v>11979525553.286367</v>
      </c>
      <c r="T77">
        <v>0</v>
      </c>
      <c r="U77" s="36">
        <f>20*LOG10(SQRT((S77*S77+T77*T77)/(Q77*Q77+R77*R77)))</f>
        <v>1.7718386790318374</v>
      </c>
      <c r="W77" s="36">
        <f>-1*J77*J77+$F$9</f>
        <v>4487231256.4866905</v>
      </c>
      <c r="X77" s="36">
        <f>J77*$F$8</f>
        <v>3195184528.2686877</v>
      </c>
      <c r="Y77" s="36">
        <f>$F$10</f>
        <v>20444244122.716484</v>
      </c>
      <c r="Z77">
        <v>0</v>
      </c>
      <c r="AA77" s="36">
        <f>20*LOG10(SQRT((Y77*Y77+Z77*Z77)/(W77*W77+X77*X77)))</f>
        <v>11.390628673497073</v>
      </c>
      <c r="AC77" s="36">
        <f>K77*Q77*W77-L77*R77*W77-K77*R77*X77-Q77*L77*X77</f>
        <v>2.0077469456636534E+29</v>
      </c>
      <c r="AD77" s="36">
        <f>K77*W77*R77+Q77*W77*L77+K77*Q77*X77-L77*R77*X77</f>
        <v>-9.073919219994713E+29</v>
      </c>
      <c r="AE77" s="36">
        <f>M77*S77*Y77</f>
        <v>9.448346344802184E+29</v>
      </c>
      <c r="AF77">
        <v>0</v>
      </c>
      <c r="AG77" s="36">
        <f>20*LOG10(SQRT((AE77*AE77+AF77*AF77)/(AC77*AC77+AD77*AD77)))</f>
        <v>0.14363484244611893</v>
      </c>
    </row>
    <row r="78" spans="2:33" ht="13.5">
      <c r="B78" s="17">
        <v>0.92</v>
      </c>
      <c r="C78" s="17">
        <f>J78/2/PI()</f>
        <v>20240</v>
      </c>
      <c r="D78" s="17">
        <f>O78</f>
        <v>-13.18898677757625</v>
      </c>
      <c r="E78" s="17">
        <f>U78</f>
        <v>1.5677104870247365</v>
      </c>
      <c r="F78" s="17">
        <f>AA78</f>
        <v>11.80953634735209</v>
      </c>
      <c r="G78" s="17">
        <f>AG78</f>
        <v>0.1882600568005767</v>
      </c>
      <c r="I78" s="36">
        <f>B78*2*PI()</f>
        <v>5.7805304826052195</v>
      </c>
      <c r="J78" s="36">
        <f>I78*$D$4</f>
        <v>127171.67061731483</v>
      </c>
      <c r="K78" s="36">
        <f>-1*J78*J78+$D$9</f>
        <v>-12314785666.374475</v>
      </c>
      <c r="L78" s="36">
        <f>J78*$D$8</f>
        <v>12590007981.12215</v>
      </c>
      <c r="M78" s="36">
        <f>$D$10</f>
        <v>3857848141.2243404</v>
      </c>
      <c r="N78">
        <v>0</v>
      </c>
      <c r="O78" s="36">
        <f>20*LOG10(SQRT((M78*M78+N78*N78)/(K78*K78+L78*L78)))</f>
        <v>-13.18898677757625</v>
      </c>
      <c r="Q78" s="36">
        <f>-1*J78*J78+$E$9</f>
        <v>-4193108254.3124485</v>
      </c>
      <c r="R78" s="36">
        <f>J78*$E$8</f>
        <v>9079799415.772873</v>
      </c>
      <c r="S78" s="36">
        <f>$E$10</f>
        <v>11979525553.286367</v>
      </c>
      <c r="T78">
        <v>0</v>
      </c>
      <c r="U78" s="36">
        <f>20*LOG10(SQRT((S78*S78+T78*T78)/(Q78*Q78+R78*R78)))</f>
        <v>1.5677104870247365</v>
      </c>
      <c r="W78" s="36">
        <f>-1*J78*J78+$F$9</f>
        <v>4137563016.081379</v>
      </c>
      <c r="X78" s="36">
        <f>J78*$F$8</f>
        <v>3230296446.16175</v>
      </c>
      <c r="Y78" s="36">
        <f>$F$10</f>
        <v>20444244122.716484</v>
      </c>
      <c r="Z78">
        <v>0</v>
      </c>
      <c r="AA78" s="36">
        <f>20*LOG10(SQRT((Y78*Y78+Z78*Z78)/(W78*W78+X78*X78)))</f>
        <v>11.80953634735209</v>
      </c>
      <c r="AC78" s="36">
        <f>K78*Q78*W78-L78*R78*W78-K78*R78*X78-Q78*L78*X78</f>
        <v>2.72397389799026E+29</v>
      </c>
      <c r="AD78" s="36">
        <f>K78*W78*R78+Q78*W78*L78+K78*Q78*X78-L78*R78*X78</f>
        <v>-8.835390052520546E+29</v>
      </c>
      <c r="AE78" s="36">
        <f>M78*S78*Y78</f>
        <v>9.448346344802184E+29</v>
      </c>
      <c r="AF78">
        <v>0</v>
      </c>
      <c r="AG78" s="36">
        <f>20*LOG10(SQRT((AE78*AE78+AF78*AF78)/(AC78*AC78+AD78*AD78)))</f>
        <v>0.1882600568005767</v>
      </c>
    </row>
    <row r="79" spans="2:33" ht="13.5">
      <c r="B79" s="17">
        <v>0.93</v>
      </c>
      <c r="C79" s="17">
        <f>J79/2/PI()</f>
        <v>20460.000000000004</v>
      </c>
      <c r="D79" s="17">
        <f>O79</f>
        <v>-13.357829843556104</v>
      </c>
      <c r="E79" s="17">
        <f>U79</f>
        <v>1.3603633184926103</v>
      </c>
      <c r="F79" s="17">
        <f>AA79</f>
        <v>12.235131346658484</v>
      </c>
      <c r="G79" s="17">
        <f>AG79</f>
        <v>0.2376648215949875</v>
      </c>
      <c r="I79" s="36">
        <f>B79*2*PI()</f>
        <v>5.843362335677016</v>
      </c>
      <c r="J79" s="36">
        <f>I79*$D$4</f>
        <v>128553.97138489435</v>
      </c>
      <c r="K79" s="36">
        <f>-1*J79*J79+$D$9</f>
        <v>-12668275417.603895</v>
      </c>
      <c r="L79" s="36">
        <f>J79*$D$8</f>
        <v>12726855893.960436</v>
      </c>
      <c r="M79" s="36">
        <f>$D$10</f>
        <v>3857848141.2243404</v>
      </c>
      <c r="N79">
        <v>0</v>
      </c>
      <c r="O79" s="36">
        <f>20*LOG10(SQRT((M79*M79+N79*N79)/(K79*K79+L79*L79)))</f>
        <v>-13.357829843556104</v>
      </c>
      <c r="Q79" s="36">
        <f>-1*J79*J79+$E$9</f>
        <v>-4546598005.541868</v>
      </c>
      <c r="R79" s="36">
        <f>J79*$E$8</f>
        <v>9178492887.683449</v>
      </c>
      <c r="S79" s="36">
        <f>$E$10</f>
        <v>11979525553.286367</v>
      </c>
      <c r="T79">
        <v>0</v>
      </c>
      <c r="U79" s="36">
        <f>20*LOG10(SQRT((S79*S79+T79*T79)/(Q79*Q79+R79*R79)))</f>
        <v>1.3603633184926103</v>
      </c>
      <c r="W79" s="36">
        <f>-1*J79*J79+$F$9</f>
        <v>3784073264.851959</v>
      </c>
      <c r="X79" s="36">
        <f>J79*$F$8</f>
        <v>3265408364.054813</v>
      </c>
      <c r="Y79" s="36">
        <f>$F$10</f>
        <v>20444244122.716484</v>
      </c>
      <c r="Z79">
        <v>0</v>
      </c>
      <c r="AA79" s="36">
        <f>20*LOG10(SQRT((Y79*Y79+Z79*Z79)/(W79*W79+X79*X79)))</f>
        <v>12.235131346658484</v>
      </c>
      <c r="AC79" s="36">
        <f>K79*Q79*W79-L79*R79*W79-K79*R79*X79-Q79*L79*X79</f>
        <v>3.445598918887844E+29</v>
      </c>
      <c r="AD79" s="36">
        <f>K79*W79*R79+Q79*W79*L79+K79*Q79*X79-L79*R79*X79</f>
        <v>-8.523206746482815E+29</v>
      </c>
      <c r="AE79" s="36">
        <f>M79*S79*Y79</f>
        <v>9.448346344802184E+29</v>
      </c>
      <c r="AF79">
        <v>0</v>
      </c>
      <c r="AG79" s="36">
        <f>20*LOG10(SQRT((AE79*AE79+AF79*AF79)/(AC79*AC79+AD79*AD79)))</f>
        <v>0.2376648215949875</v>
      </c>
    </row>
    <row r="80" spans="2:33" ht="13.5">
      <c r="B80" s="17">
        <v>0.94</v>
      </c>
      <c r="C80" s="17">
        <f>J80/2/PI()</f>
        <v>20680</v>
      </c>
      <c r="D80" s="17">
        <f>O80</f>
        <v>-13.525370247454951</v>
      </c>
      <c r="E80" s="17">
        <f>U80</f>
        <v>1.1503467467490112</v>
      </c>
      <c r="F80" s="17">
        <f>AA80</f>
        <v>12.663398994112871</v>
      </c>
      <c r="G80" s="17">
        <f>AG80</f>
        <v>0.28837549340692975</v>
      </c>
      <c r="I80" s="36">
        <f>B80*2*PI()</f>
        <v>5.906194188748811</v>
      </c>
      <c r="J80" s="36">
        <f>I80*$D$4</f>
        <v>129936.27215247384</v>
      </c>
      <c r="K80" s="36">
        <f>-1*J80*J80+$D$9</f>
        <v>-13025586679.65741</v>
      </c>
      <c r="L80" s="36">
        <f>J80*$D$8</f>
        <v>12863703806.79872</v>
      </c>
      <c r="M80" s="36">
        <f>$D$10</f>
        <v>3857848141.2243404</v>
      </c>
      <c r="N80">
        <v>0</v>
      </c>
      <c r="O80" s="36">
        <f>20*LOG10(SQRT((M80*M80+N80*N80)/(K80*K80+L80*L80)))</f>
        <v>-13.525370247454951</v>
      </c>
      <c r="Q80" s="36">
        <f>-1*J80*J80+$E$9</f>
        <v>-4903909267.595383</v>
      </c>
      <c r="R80" s="36">
        <f>J80*$E$8</f>
        <v>9277186359.594023</v>
      </c>
      <c r="S80" s="36">
        <f>$E$10</f>
        <v>11979525553.286367</v>
      </c>
      <c r="T80">
        <v>0</v>
      </c>
      <c r="U80" s="36">
        <f>20*LOG10(SQRT((S80*S80+T80*T80)/(Q80*Q80+R80*R80)))</f>
        <v>1.1503467467490112</v>
      </c>
      <c r="W80" s="36">
        <f>-1*J80*J80+$F$9</f>
        <v>3426762002.7984447</v>
      </c>
      <c r="X80" s="36">
        <f>J80*$F$8</f>
        <v>3300520281.947875</v>
      </c>
      <c r="Y80" s="36">
        <f>$F$10</f>
        <v>20444244122.716484</v>
      </c>
      <c r="Z80">
        <v>0</v>
      </c>
      <c r="AA80" s="36">
        <f>20*LOG10(SQRT((Y80*Y80+Z80*Z80)/(W80*W80+X80*X80)))</f>
        <v>12.663398994112871</v>
      </c>
      <c r="AC80" s="36">
        <f>K80*Q80*W80-L80*R80*W80-K80*R80*X80-Q80*L80*X80</f>
        <v>4.169849433759275E+29</v>
      </c>
      <c r="AD80" s="36">
        <f>K80*W80*R80+Q80*W80*L80+K80*Q80*X80-L80*R80*X80</f>
        <v>-8.133168484158916E+29</v>
      </c>
      <c r="AE80" s="36">
        <f>M80*S80*Y80</f>
        <v>9.448346344802184E+29</v>
      </c>
      <c r="AF80">
        <v>0</v>
      </c>
      <c r="AG80" s="36">
        <f>20*LOG10(SQRT((AE80*AE80+AF80*AF80)/(AC80*AC80+AD80*AD80)))</f>
        <v>0.28837549340692975</v>
      </c>
    </row>
    <row r="81" spans="2:33" ht="13.5">
      <c r="B81" s="17">
        <v>0.95</v>
      </c>
      <c r="C81" s="17">
        <f>J81/2/PI()</f>
        <v>20900</v>
      </c>
      <c r="D81" s="17">
        <f>O81</f>
        <v>-13.691617120038305</v>
      </c>
      <c r="E81" s="17">
        <f>U81</f>
        <v>0.9381701032928415</v>
      </c>
      <c r="F81" s="17">
        <f>AA81</f>
        <v>13.088690066859934</v>
      </c>
      <c r="G81" s="17">
        <f>AG81</f>
        <v>0.3352430501144672</v>
      </c>
      <c r="I81" s="36">
        <f>B81*2*PI()</f>
        <v>5.969026041820607</v>
      </c>
      <c r="J81" s="36">
        <f>I81*$D$4</f>
        <v>131318.57292005335</v>
      </c>
      <c r="K81" s="36">
        <f>-1*J81*J81+$D$9</f>
        <v>-13386719452.535028</v>
      </c>
      <c r="L81" s="36">
        <f>J81*$D$8</f>
        <v>13000551719.637003</v>
      </c>
      <c r="M81" s="36">
        <f>$D$10</f>
        <v>3857848141.2243404</v>
      </c>
      <c r="N81">
        <v>0</v>
      </c>
      <c r="O81" s="36">
        <f>20*LOG10(SQRT((M81*M81+N81*N81)/(K81*K81+L81*L81)))</f>
        <v>-13.691617120038305</v>
      </c>
      <c r="Q81" s="36">
        <f>-1*J81*J81+$E$9</f>
        <v>-5265042040.4730015</v>
      </c>
      <c r="R81" s="36">
        <f>J81*$E$8</f>
        <v>9375879831.504597</v>
      </c>
      <c r="S81" s="36">
        <f>$E$10</f>
        <v>11979525553.286367</v>
      </c>
      <c r="T81">
        <v>0</v>
      </c>
      <c r="U81" s="36">
        <f>20*LOG10(SQRT((S81*S81+T81*T81)/(Q81*Q81+R81*R81)))</f>
        <v>0.9381701032928415</v>
      </c>
      <c r="W81" s="36">
        <f>-1*J81*J81+$F$9</f>
        <v>3065629229.920826</v>
      </c>
      <c r="X81" s="36">
        <f>J81*$F$8</f>
        <v>3335632199.840937</v>
      </c>
      <c r="Y81" s="36">
        <f>$F$10</f>
        <v>20444244122.716484</v>
      </c>
      <c r="Z81">
        <v>0</v>
      </c>
      <c r="AA81" s="36">
        <f>20*LOG10(SQRT((Y81*Y81+Z81*Z81)/(W81*W81+X81*X81)))</f>
        <v>13.088690066859934</v>
      </c>
      <c r="AC81" s="36">
        <f>K81*Q81*W81-L81*R81*W81-K81*R81*X81-Q81*L81*X81</f>
        <v>4.89377730773113E+29</v>
      </c>
      <c r="AD81" s="36">
        <f>K81*W81*R81+Q81*W81*L81+K81*Q81*X81-L81*R81*X81</f>
        <v>-7.660964170120496E+29</v>
      </c>
      <c r="AE81" s="36">
        <f>M81*S81*Y81</f>
        <v>9.448346344802184E+29</v>
      </c>
      <c r="AF81">
        <v>0</v>
      </c>
      <c r="AG81" s="36">
        <f>20*LOG10(SQRT((AE81*AE81+AF81*AF81)/(AC81*AC81+AD81*AD81)))</f>
        <v>0.3352430501144672</v>
      </c>
    </row>
    <row r="82" spans="2:33" ht="13.5">
      <c r="B82" s="17">
        <v>0.96</v>
      </c>
      <c r="C82" s="17">
        <f>J82/2/PI()</f>
        <v>21119.999999999996</v>
      </c>
      <c r="D82" s="17">
        <f>O82</f>
        <v>-13.856580116985228</v>
      </c>
      <c r="E82" s="17">
        <f>U82</f>
        <v>0.7243023481480675</v>
      </c>
      <c r="F82" s="17">
        <f>AA82</f>
        <v>13.503338012358476</v>
      </c>
      <c r="G82" s="17">
        <f>AG82</f>
        <v>0.3710602435213139</v>
      </c>
      <c r="I82" s="36">
        <f>B82*2*PI()</f>
        <v>6.031857894892402</v>
      </c>
      <c r="J82" s="36">
        <f>I82*$D$4</f>
        <v>132700.87368763285</v>
      </c>
      <c r="K82" s="36">
        <f>-1*J82*J82+$D$9</f>
        <v>-13751673736.236746</v>
      </c>
      <c r="L82" s="36">
        <f>J82*$D$8</f>
        <v>13137399632.475286</v>
      </c>
      <c r="M82" s="36">
        <f>$D$10</f>
        <v>3857848141.2243404</v>
      </c>
      <c r="N82">
        <v>0</v>
      </c>
      <c r="O82" s="36">
        <f>20*LOG10(SQRT((M82*M82+N82*N82)/(K82*K82+L82*L82)))</f>
        <v>-13.856580116985228</v>
      </c>
      <c r="Q82" s="36">
        <f>-1*J82*J82+$E$9</f>
        <v>-5629996324.174719</v>
      </c>
      <c r="R82" s="36">
        <f>J82*$E$8</f>
        <v>9474573303.41517</v>
      </c>
      <c r="S82" s="36">
        <f>$E$10</f>
        <v>11979525553.286367</v>
      </c>
      <c r="T82">
        <v>0</v>
      </c>
      <c r="U82" s="36">
        <f>20*LOG10(SQRT((S82*S82+T82*T82)/(Q82*Q82+R82*R82)))</f>
        <v>0.7243023481480675</v>
      </c>
      <c r="W82" s="36">
        <f>-1*J82*J82+$F$9</f>
        <v>2700674946.2191086</v>
      </c>
      <c r="X82" s="36">
        <f>J82*$F$8</f>
        <v>3370744117.7339993</v>
      </c>
      <c r="Y82" s="36">
        <f>$F$10</f>
        <v>20444244122.716484</v>
      </c>
      <c r="Z82">
        <v>0</v>
      </c>
      <c r="AA82" s="36">
        <f>20*LOG10(SQRT((Y82*Y82+Z82*Z82)/(W82*W82+X82*X82)))</f>
        <v>13.503338012358476</v>
      </c>
      <c r="AC82" s="36">
        <f>K82*Q82*W82-L82*R82*W82-K82*R82*X82-Q82*L82*X82</f>
        <v>5.614254149315E+29</v>
      </c>
      <c r="AD82" s="36">
        <f>K82*W82*R82+Q82*W82*L82+K82*Q82*X82-L82*R82*X82</f>
        <v>-7.102171245451716E+29</v>
      </c>
      <c r="AE82" s="36">
        <f>M82*S82*Y82</f>
        <v>9.448346344802184E+29</v>
      </c>
      <c r="AF82">
        <v>0</v>
      </c>
      <c r="AG82" s="36">
        <f>20*LOG10(SQRT((AE82*AE82+AF82*AF82)/(AC82*AC82+AD82*AD82)))</f>
        <v>0.3710602435213139</v>
      </c>
    </row>
    <row r="83" spans="2:33" ht="13.5">
      <c r="B83" s="17">
        <v>0.97</v>
      </c>
      <c r="C83" s="17">
        <f>J83/2/PI()</f>
        <v>21340</v>
      </c>
      <c r="D83" s="17">
        <f>O83</f>
        <v>-14.020269357891369</v>
      </c>
      <c r="E83" s="17">
        <f>U83</f>
        <v>0.5091726736472604</v>
      </c>
      <c r="F83" s="17">
        <f>AA83</f>
        <v>13.897334693433763</v>
      </c>
      <c r="G83" s="17">
        <f>AG83</f>
        <v>0.38623800918965606</v>
      </c>
      <c r="I83" s="36">
        <f>B83*2*PI()</f>
        <v>6.094689747964199</v>
      </c>
      <c r="J83" s="36">
        <f>I83*$D$4</f>
        <v>134083.17445521237</v>
      </c>
      <c r="K83" s="36">
        <f>-1*J83*J83+$D$9</f>
        <v>-14120449530.762575</v>
      </c>
      <c r="L83" s="36">
        <f>J83*$D$8</f>
        <v>13274247545.313572</v>
      </c>
      <c r="M83" s="36">
        <f>$D$10</f>
        <v>3857848141.2243404</v>
      </c>
      <c r="N83">
        <v>0</v>
      </c>
      <c r="O83" s="36">
        <f>20*LOG10(SQRT((M83*M83+N83*N83)/(K83*K83+L83*L83)))</f>
        <v>-14.020269357891369</v>
      </c>
      <c r="Q83" s="36">
        <f>-1*J83*J83+$E$9</f>
        <v>-5998772118.700548</v>
      </c>
      <c r="R83" s="36">
        <f>J83*$E$8</f>
        <v>9573266775.325747</v>
      </c>
      <c r="S83" s="36">
        <f>$E$10</f>
        <v>11979525553.286367</v>
      </c>
      <c r="T83">
        <v>0</v>
      </c>
      <c r="U83" s="36">
        <f>20*LOG10(SQRT((S83*S83+T83*T83)/(Q83*Q83+R83*R83)))</f>
        <v>0.5091726736472604</v>
      </c>
      <c r="W83" s="36">
        <f>-1*J83*J83+$F$9</f>
        <v>2331899151.6932793</v>
      </c>
      <c r="X83" s="36">
        <f>J83*$F$8</f>
        <v>3405856035.6270623</v>
      </c>
      <c r="Y83" s="36">
        <f>$F$10</f>
        <v>20444244122.716484</v>
      </c>
      <c r="Z83">
        <v>0</v>
      </c>
      <c r="AA83" s="36">
        <f>20*LOG10(SQRT((Y83*Y83+Z83*Z83)/(W83*W83+X83*X83)))</f>
        <v>13.897334693433763</v>
      </c>
      <c r="AC83" s="36">
        <f>K83*Q83*W83-L83*R83*W83-K83*R83*X83-Q83*L83*X83</f>
        <v>6.327966563840726E+29</v>
      </c>
      <c r="AD83" s="36">
        <f>K83*W83*R83+Q83*W83*L83+K83*Q83*X83-L83*R83*X83</f>
        <v>-6.452254501967401E+29</v>
      </c>
      <c r="AE83" s="36">
        <f>M83*S83*Y83</f>
        <v>9.448346344802184E+29</v>
      </c>
      <c r="AF83">
        <v>0</v>
      </c>
      <c r="AG83" s="36">
        <f>20*LOG10(SQRT((AE83*AE83+AF83*AF83)/(AC83*AC83+AD83*AD83)))</f>
        <v>0.38623800918965606</v>
      </c>
    </row>
    <row r="84" spans="2:33" ht="13.5">
      <c r="B84" s="17">
        <v>0.98</v>
      </c>
      <c r="C84" s="17">
        <f>J84/2/PI()</f>
        <v>21559.999999999996</v>
      </c>
      <c r="D84" s="17">
        <f>O84</f>
        <v>-14.182695370289187</v>
      </c>
      <c r="E84" s="17">
        <f>U84</f>
        <v>0.29317167982533937</v>
      </c>
      <c r="F84" s="17">
        <f>AA84</f>
        <v>14.258203165261463</v>
      </c>
      <c r="G84" s="17">
        <f>AG84</f>
        <v>0.36867947479761715</v>
      </c>
      <c r="I84" s="36">
        <f>B84*2*PI()</f>
        <v>6.157521601035994</v>
      </c>
      <c r="J84" s="36">
        <f>I84*$D$4</f>
        <v>135465.47522279187</v>
      </c>
      <c r="K84" s="36">
        <f>-1*J84*J84+$D$9</f>
        <v>-14493046836.112497</v>
      </c>
      <c r="L84" s="36">
        <f>J84*$D$8</f>
        <v>13411095458.151855</v>
      </c>
      <c r="M84" s="36">
        <f>$D$10</f>
        <v>3857848141.2243404</v>
      </c>
      <c r="N84">
        <v>0</v>
      </c>
      <c r="O84" s="36">
        <f>20*LOG10(SQRT((M84*M84+N84*N84)/(K84*K84+L84*L84)))</f>
        <v>-14.182695370289187</v>
      </c>
      <c r="Q84" s="36">
        <f>-1*J84*J84+$E$9</f>
        <v>-6371369424.05047</v>
      </c>
      <c r="R84" s="36">
        <f>J84*$E$8</f>
        <v>9671960247.23632</v>
      </c>
      <c r="S84" s="36">
        <f>$E$10</f>
        <v>11979525553.286367</v>
      </c>
      <c r="T84">
        <v>0</v>
      </c>
      <c r="U84" s="36">
        <f>20*LOG10(SQRT((S84*S84+T84*T84)/(Q84*Q84+R84*R84)))</f>
        <v>0.29317167982533937</v>
      </c>
      <c r="W84" s="36">
        <f>-1*J84*J84+$F$9</f>
        <v>1959301846.343357</v>
      </c>
      <c r="X84" s="36">
        <f>J84*$F$8</f>
        <v>3440967953.5201244</v>
      </c>
      <c r="Y84" s="36">
        <f>$F$10</f>
        <v>20444244122.716484</v>
      </c>
      <c r="Z84">
        <v>0</v>
      </c>
      <c r="AA84" s="36">
        <f>20*LOG10(SQRT((Y84*Y84+Z84*Z84)/(W84*W84+X84*X84)))</f>
        <v>14.258203165261463</v>
      </c>
      <c r="AC84" s="36">
        <f>K84*Q84*W84-L84*R84*W84-K84*R84*X84-Q84*L84*X84</f>
        <v>7.031411356661255E+29</v>
      </c>
      <c r="AD84" s="36">
        <f>K84*W84*R84+Q84*W84*L84+K84*Q84*X84-L84*R84*X84</f>
        <v>-5.7065648964313736E+29</v>
      </c>
      <c r="AE84" s="36">
        <f>M84*S84*Y84</f>
        <v>9.448346344802184E+29</v>
      </c>
      <c r="AF84">
        <v>0</v>
      </c>
      <c r="AG84" s="36">
        <f>20*LOG10(SQRT((AE84*AE84+AF84*AF84)/(AC84*AC84+AD84*AD84)))</f>
        <v>0.36867947479761715</v>
      </c>
    </row>
    <row r="85" spans="2:33" ht="13.5">
      <c r="B85" s="17">
        <v>0.99</v>
      </c>
      <c r="C85" s="17">
        <f>J85/2/PI()</f>
        <v>21780</v>
      </c>
      <c r="D85" s="17">
        <f>O85</f>
        <v>-14.343869038307396</v>
      </c>
      <c r="E85" s="17">
        <f>U85</f>
        <v>0.07665297721622306</v>
      </c>
      <c r="F85" s="17">
        <f>AA85</f>
        <v>14.571270124216653</v>
      </c>
      <c r="G85" s="17">
        <f>AG85</f>
        <v>0.3040540631254852</v>
      </c>
      <c r="I85" s="36">
        <f>B85*2*PI()</f>
        <v>6.220353454107791</v>
      </c>
      <c r="J85" s="36">
        <f>I85*$D$4</f>
        <v>136847.7759903714</v>
      </c>
      <c r="K85" s="36">
        <f>-1*J85*J85+$D$9</f>
        <v>-14869465652.286528</v>
      </c>
      <c r="L85" s="36">
        <f>J85*$D$8</f>
        <v>13547943370.99014</v>
      </c>
      <c r="M85" s="36">
        <f>$D$10</f>
        <v>3857848141.2243404</v>
      </c>
      <c r="N85">
        <v>0</v>
      </c>
      <c r="O85" s="36">
        <f>20*LOG10(SQRT((M85*M85+N85*N85)/(K85*K85+L85*L85)))</f>
        <v>-14.343869038307396</v>
      </c>
      <c r="Q85" s="36">
        <f>-1*J85*J85+$E$9</f>
        <v>-6747788240.224501</v>
      </c>
      <c r="R85" s="36">
        <f>J85*$E$8</f>
        <v>9770653719.146894</v>
      </c>
      <c r="S85" s="36">
        <f>$E$10</f>
        <v>11979525553.286367</v>
      </c>
      <c r="T85">
        <v>0</v>
      </c>
      <c r="U85" s="36">
        <f>20*LOG10(SQRT((S85*S85+T85*T85)/(Q85*Q85+R85*R85)))</f>
        <v>0.07665297721622306</v>
      </c>
      <c r="W85" s="36">
        <f>-1*J85*J85+$F$9</f>
        <v>1582883030.1693268</v>
      </c>
      <c r="X85" s="36">
        <f>J85*$F$8</f>
        <v>3476079871.4131875</v>
      </c>
      <c r="Y85" s="36">
        <f>$F$10</f>
        <v>20444244122.716484</v>
      </c>
      <c r="Z85">
        <v>0</v>
      </c>
      <c r="AA85" s="36">
        <f>20*LOG10(SQRT((Y85*Y85+Z85*Z85)/(W85*W85+X85*X85)))</f>
        <v>14.571270124216653</v>
      </c>
      <c r="AC85" s="36">
        <f>K85*Q85*W85-L85*R85*W85-K85*R85*X85-Q85*L85*X85</f>
        <v>7.720890686129489E+29</v>
      </c>
      <c r="AD85" s="36">
        <f>K85*W85*R85+Q85*W85*L85+K85*Q85*X85-L85*R85*X85</f>
        <v>-4.860338364774521E+29</v>
      </c>
      <c r="AE85" s="36">
        <f>M85*S85*Y85</f>
        <v>9.448346344802184E+29</v>
      </c>
      <c r="AF85">
        <v>0</v>
      </c>
      <c r="AG85" s="36">
        <f>20*LOG10(SQRT((AE85*AE85+AF85*AF85)/(AC85*AC85+AD85*AD85)))</f>
        <v>0.3040540631254852</v>
      </c>
    </row>
    <row r="86" spans="2:33" ht="13.5">
      <c r="B86" s="17">
        <v>1</v>
      </c>
      <c r="C86" s="17">
        <f>J86/2/PI()</f>
        <v>21999.999999999996</v>
      </c>
      <c r="D86" s="17">
        <f>O86</f>
        <v>-14.503801555617386</v>
      </c>
      <c r="E86" s="17">
        <f>U86</f>
        <v>-0.14006490775852126</v>
      </c>
      <c r="F86" s="17">
        <f>AA86</f>
        <v>14.820562704833996</v>
      </c>
      <c r="G86" s="17">
        <f>AG86</f>
        <v>0.17669624145808913</v>
      </c>
      <c r="I86" s="36">
        <f>B86*2*PI()</f>
        <v>6.283185307179586</v>
      </c>
      <c r="J86" s="36">
        <f>I86*$D$4</f>
        <v>138230.07675795088</v>
      </c>
      <c r="K86" s="36">
        <f>-1*J86*J86+$D$9</f>
        <v>-15249705979.28465</v>
      </c>
      <c r="L86" s="36">
        <f>J86*$D$8</f>
        <v>13684791283.828423</v>
      </c>
      <c r="M86" s="36">
        <f>$D$10</f>
        <v>3857848141.2243404</v>
      </c>
      <c r="N86">
        <v>0</v>
      </c>
      <c r="O86" s="36">
        <f>20*LOG10(SQRT((M86*M86+N86*N86)/(K86*K86+L86*L86)))</f>
        <v>-14.503801555617386</v>
      </c>
      <c r="Q86" s="36">
        <f>-1*J86*J86+$E$9</f>
        <v>-7128028567.222624</v>
      </c>
      <c r="R86" s="36">
        <f>J86*$E$8</f>
        <v>9869347191.057468</v>
      </c>
      <c r="S86" s="36">
        <f>$E$10</f>
        <v>11979525553.286367</v>
      </c>
      <c r="T86">
        <v>0</v>
      </c>
      <c r="U86" s="36">
        <f>20*LOG10(SQRT((S86*S86+T86*T86)/(Q86*Q86+R86*R86)))</f>
        <v>-0.14006490775852126</v>
      </c>
      <c r="W86" s="36">
        <f>-1*J86*J86+$F$9</f>
        <v>1202642703.1712036</v>
      </c>
      <c r="X86" s="36">
        <f>J86*$F$8</f>
        <v>3511191789.3062496</v>
      </c>
      <c r="Y86" s="36">
        <f>$F$10</f>
        <v>20444244122.716484</v>
      </c>
      <c r="Z86">
        <v>0</v>
      </c>
      <c r="AA86" s="36">
        <f>20*LOG10(SQRT((Y86*Y86+Z86*Z86)/(W86*W86+X86*X86)))</f>
        <v>14.820562704833996</v>
      </c>
      <c r="AC86" s="36">
        <f>K86*Q86*W86-L86*R86*W86-K86*R86*X86-Q86*L86*X86</f>
        <v>8.392507166346677E+29</v>
      </c>
      <c r="AD86" s="36">
        <f>K86*W86*R86+Q86*W86*L86+K86*Q86*X86-L86*R86*X86</f>
        <v>-3.90869463631317E+29</v>
      </c>
      <c r="AE86" s="36">
        <f>M86*S86*Y86</f>
        <v>9.448346344802184E+29</v>
      </c>
      <c r="AF86">
        <v>0</v>
      </c>
      <c r="AG86" s="36">
        <f>20*LOG10(SQRT((AE86*AE86+AF86*AF86)/(AC86*AC86+AD86*AD86)))</f>
        <v>0.17669624145808913</v>
      </c>
    </row>
    <row r="87" spans="2:33" ht="13.5">
      <c r="B87" s="17">
        <v>1.01</v>
      </c>
      <c r="C87" s="17">
        <f>J87/2/PI()</f>
        <v>22220</v>
      </c>
      <c r="D87" s="17">
        <f>O87</f>
        <v>-14.66250438233928</v>
      </c>
      <c r="E87" s="17">
        <f>U87</f>
        <v>-0.3566964300165023</v>
      </c>
      <c r="F87" s="17">
        <f>AA87</f>
        <v>14.990460669039404</v>
      </c>
      <c r="G87" s="17">
        <f>AG87</f>
        <v>-0.0287401433163795</v>
      </c>
      <c r="I87" s="36">
        <f>B87*2*PI()</f>
        <v>6.346017160251382</v>
      </c>
      <c r="J87" s="36">
        <f>I87*$D$4</f>
        <v>139612.3775255304</v>
      </c>
      <c r="K87" s="36">
        <f>-1*J87*J87+$D$9</f>
        <v>-15633767817.106886</v>
      </c>
      <c r="L87" s="36">
        <f>J87*$D$8</f>
        <v>13821639196.666708</v>
      </c>
      <c r="M87" s="36">
        <f>$D$10</f>
        <v>3857848141.2243404</v>
      </c>
      <c r="N87">
        <v>0</v>
      </c>
      <c r="O87" s="36">
        <f>20*LOG10(SQRT((M87*M87+N87*N87)/(K87*K87+L87*L87)))</f>
        <v>-14.66250438233928</v>
      </c>
      <c r="Q87" s="36">
        <f>-1*J87*J87+$E$9</f>
        <v>-7512090405.044859</v>
      </c>
      <c r="R87" s="36">
        <f>J87*$E$8</f>
        <v>9968040662.968044</v>
      </c>
      <c r="S87" s="36">
        <f>$E$10</f>
        <v>11979525553.286367</v>
      </c>
      <c r="T87">
        <v>0</v>
      </c>
      <c r="U87" s="36">
        <f>20*LOG10(SQRT((S87*S87+T87*T87)/(Q87*Q87+R87*R87)))</f>
        <v>-0.3566964300165023</v>
      </c>
      <c r="W87" s="36">
        <f>-1*J87*J87+$F$9</f>
        <v>818580865.3489685</v>
      </c>
      <c r="X87" s="36">
        <f>J87*$F$8</f>
        <v>3546303707.199312</v>
      </c>
      <c r="Y87" s="36">
        <f>$F$10</f>
        <v>20444244122.716484</v>
      </c>
      <c r="Z87">
        <v>0</v>
      </c>
      <c r="AA87" s="36">
        <f>20*LOG10(SQRT((Y87*Y87+Z87*Z87)/(W87*W87+X87*X87)))</f>
        <v>14.990460669039404</v>
      </c>
      <c r="AC87" s="36">
        <f>K87*Q87*W87-L87*R87*W87-K87*R87*X87-Q87*L87*X87</f>
        <v>9.042158919682816E+29</v>
      </c>
      <c r="AD87" s="36">
        <f>K87*W87*R87+Q87*W87*L87+K87*Q87*X87-L87*R87*X87</f>
        <v>-2.8466360479671324E+29</v>
      </c>
      <c r="AE87" s="36">
        <f>M87*S87*Y87</f>
        <v>9.448346344802184E+29</v>
      </c>
      <c r="AF87">
        <v>0</v>
      </c>
      <c r="AG87" s="36">
        <f>20*LOG10(SQRT((AE87*AE87+AF87*AF87)/(AC87*AC87+AD87*AD87)))</f>
        <v>-0.0287401433163795</v>
      </c>
    </row>
    <row r="88" spans="2:33" ht="13.5">
      <c r="B88" s="17">
        <v>1.02</v>
      </c>
      <c r="C88" s="17">
        <f>J88/2/PI()</f>
        <v>22440.000000000004</v>
      </c>
      <c r="D88" s="17">
        <f>O88</f>
        <v>-14.81998920560306</v>
      </c>
      <c r="E88" s="17">
        <f>U88</f>
        <v>-0.5729868121376229</v>
      </c>
      <c r="F88" s="17">
        <f>AA88</f>
        <v>15.067967857557527</v>
      </c>
      <c r="G88" s="17">
        <f>AG88</f>
        <v>-0.3250081601831535</v>
      </c>
      <c r="I88" s="36">
        <f>B88*2*PI()</f>
        <v>6.408849013323178</v>
      </c>
      <c r="J88" s="36">
        <f>I88*$D$4</f>
        <v>140994.67829310993</v>
      </c>
      <c r="K88" s="36">
        <f>-1*J88*J88+$D$9</f>
        <v>-16021651165.753225</v>
      </c>
      <c r="L88" s="36">
        <f>J88*$D$8</f>
        <v>13958487109.504993</v>
      </c>
      <c r="M88" s="36">
        <f>$D$10</f>
        <v>3857848141.2243404</v>
      </c>
      <c r="N88">
        <v>0</v>
      </c>
      <c r="O88" s="36">
        <f>20*LOG10(SQRT((M88*M88+N88*N88)/(K88*K88+L88*L88)))</f>
        <v>-14.81998920560306</v>
      </c>
      <c r="Q88" s="36">
        <f>-1*J88*J88+$E$9</f>
        <v>-7899973753.691198</v>
      </c>
      <c r="R88" s="36">
        <f>J88*$E$8</f>
        <v>10066734134.87862</v>
      </c>
      <c r="S88" s="36">
        <f>$E$10</f>
        <v>11979525553.286367</v>
      </c>
      <c r="T88">
        <v>0</v>
      </c>
      <c r="U88" s="36">
        <f>20*LOG10(SQRT((S88*S88+T88*T88)/(Q88*Q88+R88*R88)))</f>
        <v>-0.5729868121376229</v>
      </c>
      <c r="W88" s="36">
        <f>-1*J88*J88+$F$9</f>
        <v>430697516.7026291</v>
      </c>
      <c r="X88" s="36">
        <f>J88*$F$8</f>
        <v>3581415625.0923753</v>
      </c>
      <c r="Y88" s="36">
        <f>$F$10</f>
        <v>20444244122.716484</v>
      </c>
      <c r="Z88">
        <v>0</v>
      </c>
      <c r="AA88" s="36">
        <f>20*LOG10(SQRT((Y88*Y88+Z88*Z88)/(W88*W88+X88*X88)))</f>
        <v>15.067967857557527</v>
      </c>
      <c r="AC88" s="36">
        <f>K88*Q88*W88-L88*R88*W88-K88*R88*X88-Q88*L88*X88</f>
        <v>9.665534579068612E+29</v>
      </c>
      <c r="AD88" s="36">
        <f>K88*W88*R88+Q88*W88*L88+K88*Q88*X88-L88*R88*X88</f>
        <v>-1.6690463584780865E+29</v>
      </c>
      <c r="AE88" s="36">
        <f>M88*S88*Y88</f>
        <v>9.448346344802184E+29</v>
      </c>
      <c r="AF88">
        <v>0</v>
      </c>
      <c r="AG88" s="36">
        <f>20*LOG10(SQRT((AE88*AE88+AF88*AF88)/(AC88*AC88+AD88*AD88)))</f>
        <v>-0.3250081601831535</v>
      </c>
    </row>
    <row r="89" spans="2:33" ht="13.5">
      <c r="B89" s="17">
        <v>1.03</v>
      </c>
      <c r="C89" s="17">
        <f>J89/2/PI()</f>
        <v>22660</v>
      </c>
      <c r="D89" s="17">
        <f>O89</f>
        <v>-14.976267903482388</v>
      </c>
      <c r="E89" s="17">
        <f>U89</f>
        <v>-0.7887097891022243</v>
      </c>
      <c r="F89" s="17">
        <f>AA89</f>
        <v>15.045080798784387</v>
      </c>
      <c r="G89" s="17">
        <f>AG89</f>
        <v>-0.7198968938002271</v>
      </c>
      <c r="I89" s="36">
        <f>B89*2*PI()</f>
        <v>6.471680866394974</v>
      </c>
      <c r="J89" s="36">
        <f>I89*$D$4</f>
        <v>142376.97906068942</v>
      </c>
      <c r="K89" s="36">
        <f>-1*J89*J89+$D$9</f>
        <v>-16413356025.223654</v>
      </c>
      <c r="L89" s="36">
        <f>J89*$D$8</f>
        <v>14095335022.343277</v>
      </c>
      <c r="M89" s="36">
        <f>$D$10</f>
        <v>3857848141.2243404</v>
      </c>
      <c r="N89">
        <v>0</v>
      </c>
      <c r="O89" s="36">
        <f>20*LOG10(SQRT((M89*M89+N89*N89)/(K89*K89+L89*L89)))</f>
        <v>-14.976267903482388</v>
      </c>
      <c r="Q89" s="36">
        <f>-1*J89*J89+$E$9</f>
        <v>-8291678613.161627</v>
      </c>
      <c r="R89" s="36">
        <f>J89*$E$8</f>
        <v>10165427606.789194</v>
      </c>
      <c r="S89" s="36">
        <f>$E$10</f>
        <v>11979525553.286367</v>
      </c>
      <c r="T89">
        <v>0</v>
      </c>
      <c r="U89" s="36">
        <f>20*LOG10(SQRT((S89*S89+T89*T89)/(Q89*Q89+R89*R89)))</f>
        <v>-0.7887097891022243</v>
      </c>
      <c r="W89" s="36">
        <f>-1*J89*J89+$F$9</f>
        <v>38992657.23220062</v>
      </c>
      <c r="X89" s="36">
        <f>J89*$F$8</f>
        <v>3616527542.9854374</v>
      </c>
      <c r="Y89" s="36">
        <f>$F$10</f>
        <v>20444244122.716484</v>
      </c>
      <c r="Z89">
        <v>0</v>
      </c>
      <c r="AA89" s="36">
        <f>20*LOG10(SQRT((Y89*Y89+Z89*Z89)/(W89*W89+X89*X89)))</f>
        <v>15.045080798784387</v>
      </c>
      <c r="AC89" s="36">
        <f>K89*Q89*W89-L89*R89*W89-K89*R89*X89-Q89*L89*X89</f>
        <v>1.0258108240059371E+30</v>
      </c>
      <c r="AD89" s="36">
        <f>K89*W89*R89+Q89*W89*L89+K89*Q89*X89-L89*R89*X89</f>
        <v>-3.70689562627762E+28</v>
      </c>
      <c r="AE89" s="36">
        <f>M89*S89*Y89</f>
        <v>9.448346344802184E+29</v>
      </c>
      <c r="AF89">
        <v>0</v>
      </c>
      <c r="AG89" s="36">
        <f>20*LOG10(SQRT((AE89*AE89+AF89*AF89)/(AC89*AC89+AD89*AD89)))</f>
        <v>-0.7198968938002271</v>
      </c>
    </row>
    <row r="90" spans="2:33" ht="13.5">
      <c r="B90" s="17">
        <v>1.04</v>
      </c>
      <c r="C90" s="17">
        <f>J90/2/PI()</f>
        <v>22880.000000000004</v>
      </c>
      <c r="D90" s="17">
        <f>O90</f>
        <v>-15.131352512039083</v>
      </c>
      <c r="E90" s="17">
        <f>U90</f>
        <v>-1.0036653655384007</v>
      </c>
      <c r="F90" s="17">
        <f>AA90</f>
        <v>14.920458527294866</v>
      </c>
      <c r="G90" s="17">
        <f>AG90</f>
        <v>-1.2145593502826153</v>
      </c>
      <c r="I90" s="36">
        <f>B90*2*PI()</f>
        <v>6.53451271946677</v>
      </c>
      <c r="J90" s="36">
        <f>I90*$D$4</f>
        <v>143759.27982826895</v>
      </c>
      <c r="K90" s="36">
        <f>-1*J90*J90+$D$9</f>
        <v>-16808882395.518194</v>
      </c>
      <c r="L90" s="36">
        <f>J90*$D$8</f>
        <v>14232182935.181562</v>
      </c>
      <c r="M90" s="36">
        <f>$D$10</f>
        <v>3857848141.2243404</v>
      </c>
      <c r="N90">
        <v>0</v>
      </c>
      <c r="O90" s="36">
        <f>20*LOG10(SQRT((M90*M90+N90*N90)/(K90*K90+L90*L90)))</f>
        <v>-15.131352512039083</v>
      </c>
      <c r="Q90" s="36">
        <f>-1*J90*J90+$E$9</f>
        <v>-8687204983.456167</v>
      </c>
      <c r="R90" s="36">
        <f>J90*$E$8</f>
        <v>10264121078.69977</v>
      </c>
      <c r="S90" s="36">
        <f>$E$10</f>
        <v>11979525553.286367</v>
      </c>
      <c r="T90">
        <v>0</v>
      </c>
      <c r="U90" s="36">
        <f>20*LOG10(SQRT((S90*S90+T90*T90)/(Q90*Q90+R90*R90)))</f>
        <v>-1.0036653655384007</v>
      </c>
      <c r="W90" s="36">
        <f>-1*J90*J90+$F$9</f>
        <v>-356533713.0623398</v>
      </c>
      <c r="X90" s="36">
        <f>J90*$F$8</f>
        <v>3651639460.8785</v>
      </c>
      <c r="Y90" s="36">
        <f>$F$10</f>
        <v>20444244122.716484</v>
      </c>
      <c r="Z90">
        <v>0</v>
      </c>
      <c r="AA90" s="36">
        <f>20*LOG10(SQRT((Y90*Y90+Z90*Z90)/(W90*W90+X90*X90)))</f>
        <v>14.920458527294866</v>
      </c>
      <c r="AC90" s="36">
        <f>K90*Q90*W90-L90*R90*W90-K90*R90*X90-Q90*L90*X90</f>
        <v>1.0815134362670674E+30</v>
      </c>
      <c r="AD90" s="36">
        <f>K90*W90*R90+Q90*W90*L90+K90*Q90*X90-L90*R90*X90</f>
        <v>1.0537912945440108E+29</v>
      </c>
      <c r="AE90" s="36">
        <f>M90*S90*Y90</f>
        <v>9.448346344802184E+29</v>
      </c>
      <c r="AF90">
        <v>0</v>
      </c>
      <c r="AG90" s="36">
        <f>20*LOG10(SQRT((AE90*AE90+AF90*AF90)/(AC90*AC90+AD90*AD90)))</f>
        <v>-1.2145593502826153</v>
      </c>
    </row>
    <row r="91" spans="1:33" ht="13.5">
      <c r="A91" s="90"/>
      <c r="B91" s="91">
        <v>1.05</v>
      </c>
      <c r="C91" s="17">
        <f>J91/2/PI()</f>
        <v>23100</v>
      </c>
      <c r="D91" s="91">
        <f>O91</f>
        <v>-15.285255195235317</v>
      </c>
      <c r="E91" s="17">
        <f>U91</f>
        <v>-1.2176776264280913</v>
      </c>
      <c r="F91" s="17">
        <f>AA91</f>
        <v>14.699717529067497</v>
      </c>
      <c r="G91" s="17">
        <f>AG91</f>
        <v>-1.8032152925959095</v>
      </c>
      <c r="I91" s="36">
        <f>B91*2*PI()</f>
        <v>6.5973445725385655</v>
      </c>
      <c r="J91" s="36">
        <f>I91*$D$4</f>
        <v>145141.58059584844</v>
      </c>
      <c r="K91" s="36">
        <f>-1*J91*J91+$D$9</f>
        <v>-17208230276.636826</v>
      </c>
      <c r="L91" s="36">
        <f>J91*$D$8</f>
        <v>14369030848.019846</v>
      </c>
      <c r="M91" s="36">
        <f>$D$10</f>
        <v>3857848141.2243404</v>
      </c>
      <c r="N91">
        <v>0</v>
      </c>
      <c r="O91" s="36">
        <f>20*LOG10(SQRT((M91*M91+N91*N91)/(K91*K91+L91*L91)))</f>
        <v>-15.285255195235317</v>
      </c>
      <c r="Q91" s="36">
        <f>-1*J91*J91+$E$9</f>
        <v>-9086552864.5748</v>
      </c>
      <c r="R91" s="36">
        <f>J91*$E$8</f>
        <v>10362814550.610344</v>
      </c>
      <c r="S91" s="36">
        <f>$E$10</f>
        <v>11979525553.286367</v>
      </c>
      <c r="T91">
        <v>0</v>
      </c>
      <c r="U91" s="36">
        <f>20*LOG10(SQRT((S91*S91+T91*T91)/(Q91*Q91+R91*R91)))</f>
        <v>-1.2176776264280913</v>
      </c>
      <c r="W91" s="36">
        <f>-1*J91*J91+$F$9</f>
        <v>-755881594.180973</v>
      </c>
      <c r="X91" s="36">
        <f>J91*$F$8</f>
        <v>3686751378.771562</v>
      </c>
      <c r="Y91" s="36">
        <f>$F$10</f>
        <v>20444244122.716484</v>
      </c>
      <c r="Z91">
        <v>0</v>
      </c>
      <c r="AA91" s="36">
        <f>20*LOG10(SQRT((Y91*Y91+Z91*Z91)/(W91*W91+X91*X91)))</f>
        <v>14.699717529067497</v>
      </c>
      <c r="AC91" s="36">
        <f>K91*Q91*W91-L91*R91*W91-K91*R91*X91-Q91*L91*X91</f>
        <v>1.1331642622985685E+30</v>
      </c>
      <c r="AD91" s="36">
        <f>K91*W91*R91+Q91*W91*L91+K91*Q91*X91-L91*R91*X91</f>
        <v>2.6098753035207978E+29</v>
      </c>
      <c r="AE91" s="36">
        <f>M91*S91*Y91</f>
        <v>9.448346344802184E+29</v>
      </c>
      <c r="AF91">
        <v>0</v>
      </c>
      <c r="AG91" s="36">
        <f>20*LOG10(SQRT((AE91*AE91+AF91*AF91)/(AC91*AC91+AD91*AD91)))</f>
        <v>-1.8032152925959095</v>
      </c>
    </row>
    <row r="92" spans="2:33" ht="13.5">
      <c r="B92" s="17">
        <v>1.06</v>
      </c>
      <c r="C92" s="17">
        <f>J92/2/PI()</f>
        <v>23320.000000000004</v>
      </c>
      <c r="D92" s="17">
        <f>O92</f>
        <v>-15.4379882174889</v>
      </c>
      <c r="E92" s="17">
        <f>U92</f>
        <v>-1.4305926311371944</v>
      </c>
      <c r="F92" s="17">
        <f>AA92</f>
        <v>14.39422388937566</v>
      </c>
      <c r="G92" s="17">
        <f>AG92</f>
        <v>-2.474356959250434</v>
      </c>
      <c r="I92" s="36">
        <f>B92*2*PI()</f>
        <v>6.660176425610362</v>
      </c>
      <c r="J92" s="36">
        <f>I92*$D$4</f>
        <v>146523.88136342796</v>
      </c>
      <c r="K92" s="36">
        <f>-1*J92*J92+$D$9</f>
        <v>-17611399668.579575</v>
      </c>
      <c r="L92" s="36">
        <f>J92*$D$8</f>
        <v>14505878760.858131</v>
      </c>
      <c r="M92" s="36">
        <f>$D$10</f>
        <v>3857848141.2243404</v>
      </c>
      <c r="N92">
        <v>0</v>
      </c>
      <c r="O92" s="36">
        <f>20*LOG10(SQRT((M92*M92+N92*N92)/(K92*K92+L92*L92)))</f>
        <v>-15.4379882174889</v>
      </c>
      <c r="Q92" s="36">
        <f>-1*J92*J92+$E$9</f>
        <v>-9489722256.517546</v>
      </c>
      <c r="R92" s="36">
        <f>J92*$E$8</f>
        <v>10461508022.52092</v>
      </c>
      <c r="S92" s="36">
        <f>$E$10</f>
        <v>11979525553.286367</v>
      </c>
      <c r="T92">
        <v>0</v>
      </c>
      <c r="U92" s="36">
        <f>20*LOG10(SQRT((S92*S92+T92*T92)/(Q92*Q92+R92*R92)))</f>
        <v>-1.4305926311371944</v>
      </c>
      <c r="W92" s="36">
        <f>-1*J92*J92+$F$9</f>
        <v>-1159050986.1237183</v>
      </c>
      <c r="X92" s="36">
        <f>J92*$F$8</f>
        <v>3721863296.664625</v>
      </c>
      <c r="Y92" s="36">
        <f>$F$10</f>
        <v>20444244122.716484</v>
      </c>
      <c r="Z92">
        <v>0</v>
      </c>
      <c r="AA92" s="36">
        <f>20*LOG10(SQRT((Y92*Y92+Z92*Z92)/(W92*W92+X92*X92)))</f>
        <v>14.39422388937566</v>
      </c>
      <c r="AC92" s="36">
        <f>K92*Q92*W92-L92*R92*W92-K92*R92*X92-Q92*L92*X92</f>
        <v>1.1802432714534439E+30</v>
      </c>
      <c r="AD92" s="36">
        <f>K92*W92*R92+Q92*W92*L92+K92*Q92*X92-L92*R92*X92</f>
        <v>4.303164876091649E+29</v>
      </c>
      <c r="AE92" s="36">
        <f>M92*S92*Y92</f>
        <v>9.448346344802184E+29</v>
      </c>
      <c r="AF92">
        <v>0</v>
      </c>
      <c r="AG92" s="36">
        <f>20*LOG10(SQRT((AE92*AE92+AF92*AF92)/(AC92*AC92+AD92*AD92)))</f>
        <v>-2.474356959250434</v>
      </c>
    </row>
    <row r="93" spans="2:33" ht="13.5">
      <c r="B93" s="17">
        <v>1.07</v>
      </c>
      <c r="C93" s="17">
        <f>J93/2/PI()</f>
        <v>23540</v>
      </c>
      <c r="D93" s="17">
        <f>O93</f>
        <v>-15.58956391866337</v>
      </c>
      <c r="E93" s="17">
        <f>U93</f>
        <v>-1.6422764114853348</v>
      </c>
      <c r="F93" s="17">
        <f>AA93</f>
        <v>14.018890701985923</v>
      </c>
      <c r="G93" s="17">
        <f>AG93</f>
        <v>-3.2129496281627805</v>
      </c>
      <c r="I93" s="36">
        <f>B93*2*PI()</f>
        <v>6.7230082786821574</v>
      </c>
      <c r="J93" s="36">
        <f>I93*$D$4</f>
        <v>147906.18213100746</v>
      </c>
      <c r="K93" s="36">
        <f>-1*J93*J93+$D$9</f>
        <v>-18018390571.346413</v>
      </c>
      <c r="L93" s="36">
        <f>J93*$D$8</f>
        <v>14642726673.696415</v>
      </c>
      <c r="M93" s="36">
        <f>$D$10</f>
        <v>3857848141.2243404</v>
      </c>
      <c r="N93">
        <v>0</v>
      </c>
      <c r="O93" s="36">
        <f>20*LOG10(SQRT((M93*M93+N93*N93)/(K93*K93+L93*L93)))</f>
        <v>-15.58956391866337</v>
      </c>
      <c r="Q93" s="36">
        <f>-1*J93*J93+$E$9</f>
        <v>-9896713159.284384</v>
      </c>
      <c r="R93" s="36">
        <f>J93*$E$8</f>
        <v>10560201494.431494</v>
      </c>
      <c r="S93" s="36">
        <f>$E$10</f>
        <v>11979525553.286367</v>
      </c>
      <c r="T93">
        <v>0</v>
      </c>
      <c r="U93" s="36">
        <f>20*LOG10(SQRT((S93*S93+T93*T93)/(Q93*Q93+R93*R93)))</f>
        <v>-1.6422764114853348</v>
      </c>
      <c r="W93" s="36">
        <f>-1*J93*J93+$F$9</f>
        <v>-1566041888.8905563</v>
      </c>
      <c r="X93" s="36">
        <f>J93*$F$8</f>
        <v>3756975214.5576873</v>
      </c>
      <c r="Y93" s="36">
        <f>$F$10</f>
        <v>20444244122.716484</v>
      </c>
      <c r="Z93">
        <v>0</v>
      </c>
      <c r="AA93" s="36">
        <f>20*LOG10(SQRT((Y93*Y93+Z93*Z93)/(W93*W93+X93*X93)))</f>
        <v>14.018890701985923</v>
      </c>
      <c r="AC93" s="36">
        <f>K93*Q93*W93-L93*R93*W93-K93*R93*X93-Q93*L93*X93</f>
        <v>1.2222069099444707E+30</v>
      </c>
      <c r="AD93" s="36">
        <f>K93*W93*R93+Q93*W93*L93+K93*Q93*X93-L93*R93*X93</f>
        <v>6.1393869311325614E+29</v>
      </c>
      <c r="AE93" s="36">
        <f>M93*S93*Y93</f>
        <v>9.448346344802184E+29</v>
      </c>
      <c r="AF93">
        <v>0</v>
      </c>
      <c r="AG93" s="36">
        <f>20*LOG10(SQRT((AE93*AE93+AF93*AF93)/(AC93*AC93+AD93*AD93)))</f>
        <v>-3.2129496281627805</v>
      </c>
    </row>
    <row r="94" spans="2:33" ht="13.5">
      <c r="B94" s="17">
        <v>1.08</v>
      </c>
      <c r="C94" s="17">
        <f>J94/2/PI()</f>
        <v>23760.000000000004</v>
      </c>
      <c r="D94" s="17">
        <f>O94</f>
        <v>-15.739994691300605</v>
      </c>
      <c r="E94" s="17">
        <f>U94</f>
        <v>-1.8526130871718367</v>
      </c>
      <c r="F94" s="17">
        <f>AA94</f>
        <v>13.58978806376506</v>
      </c>
      <c r="G94" s="17">
        <f>AG94</f>
        <v>-4.002819714707383</v>
      </c>
      <c r="I94" s="36">
        <f>B94*2*PI()</f>
        <v>6.785840131753954</v>
      </c>
      <c r="J94" s="36">
        <f>I94*$D$4</f>
        <v>149288.48289858698</v>
      </c>
      <c r="K94" s="36">
        <f>-1*J94*J94+$D$9</f>
        <v>-18429202984.937355</v>
      </c>
      <c r="L94" s="36">
        <f>J94*$D$8</f>
        <v>14779574586.5347</v>
      </c>
      <c r="M94" s="36">
        <f>$D$10</f>
        <v>3857848141.2243404</v>
      </c>
      <c r="N94">
        <v>0</v>
      </c>
      <c r="O94" s="36">
        <f>20*LOG10(SQRT((M94*M94+N94*N94)/(K94*K94+L94*L94)))</f>
        <v>-15.739994691300605</v>
      </c>
      <c r="Q94" s="36">
        <f>-1*J94*J94+$E$9</f>
        <v>-10307525572.87533</v>
      </c>
      <c r="R94" s="36">
        <f>J94*$E$8</f>
        <v>10658894966.342068</v>
      </c>
      <c r="S94" s="36">
        <f>$E$10</f>
        <v>11979525553.286367</v>
      </c>
      <c r="T94">
        <v>0</v>
      </c>
      <c r="U94" s="36">
        <f>20*LOG10(SQRT((S94*S94+T94*T94)/(Q94*Q94+R94*R94)))</f>
        <v>-1.8526130871718367</v>
      </c>
      <c r="W94" s="36">
        <f>-1*J94*J94+$F$9</f>
        <v>-1976854302.4815025</v>
      </c>
      <c r="X94" s="36">
        <f>J94*$F$8</f>
        <v>3792087132.4507504</v>
      </c>
      <c r="Y94" s="36">
        <f>$F$10</f>
        <v>20444244122.716484</v>
      </c>
      <c r="Z94">
        <v>0</v>
      </c>
      <c r="AA94" s="36">
        <f>20*LOG10(SQRT((Y94*Y94+Z94*Z94)/(W94*W94+X94*X94)))</f>
        <v>13.58978806376506</v>
      </c>
      <c r="AC94" s="36">
        <f>K94*Q94*W94-L94*R94*W94-K94*R94*X94-Q94*L94*X94</f>
        <v>1.258487570936483E+30</v>
      </c>
      <c r="AD94" s="36">
        <f>K94*W94*R94+Q94*W94*L94+K94*Q94*X94-L94*R94*X94</f>
        <v>8.124394080388581E+29</v>
      </c>
      <c r="AE94" s="36">
        <f>M94*S94*Y94</f>
        <v>9.448346344802184E+29</v>
      </c>
      <c r="AF94">
        <v>0</v>
      </c>
      <c r="AG94" s="36">
        <f>20*LOG10(SQRT((AE94*AE94+AF94*AF94)/(AC94*AC94+AD94*AD94)))</f>
        <v>-4.002819714707383</v>
      </c>
    </row>
    <row r="95" spans="2:33" ht="13.5">
      <c r="B95" s="17">
        <v>1.09</v>
      </c>
      <c r="C95" s="17">
        <f>J95/2/PI()</f>
        <v>23980</v>
      </c>
      <c r="D95" s="17">
        <f>O95</f>
        <v>-15.889292959917988</v>
      </c>
      <c r="E95" s="17">
        <f>U95</f>
        <v>-2.0615031060105413</v>
      </c>
      <c r="F95" s="17">
        <f>AA95</f>
        <v>13.122221215271255</v>
      </c>
      <c r="G95" s="17">
        <f>AG95</f>
        <v>-4.828574850657273</v>
      </c>
      <c r="I95" s="36">
        <f>B95*2*PI()</f>
        <v>6.848671984825749</v>
      </c>
      <c r="J95" s="36">
        <f>I95*$D$4</f>
        <v>150670.78366616648</v>
      </c>
      <c r="K95" s="36">
        <f>-1*J95*J95+$D$9</f>
        <v>-18843836909.3524</v>
      </c>
      <c r="L95" s="36">
        <f>J95*$D$8</f>
        <v>14916422499.372982</v>
      </c>
      <c r="M95" s="36">
        <f>$D$10</f>
        <v>3857848141.2243404</v>
      </c>
      <c r="N95">
        <v>0</v>
      </c>
      <c r="O95" s="36">
        <f>20*LOG10(SQRT((M95*M95+N95*N95)/(K95*K95+L95*L95)))</f>
        <v>-15.889292959917988</v>
      </c>
      <c r="Q95" s="36">
        <f>-1*J95*J95+$E$9</f>
        <v>-10722159497.290373</v>
      </c>
      <c r="R95" s="36">
        <f>J95*$E$8</f>
        <v>10757588438.252642</v>
      </c>
      <c r="S95" s="36">
        <f>$E$10</f>
        <v>11979525553.286367</v>
      </c>
      <c r="T95">
        <v>0</v>
      </c>
      <c r="U95" s="36">
        <f>20*LOG10(SQRT((S95*S95+T95*T95)/(Q95*Q95+R95*R95)))</f>
        <v>-2.0615031060105413</v>
      </c>
      <c r="W95" s="36">
        <f>-1*J95*J95+$F$9</f>
        <v>-2391488226.8965454</v>
      </c>
      <c r="X95" s="36">
        <f>J95*$F$8</f>
        <v>3827199050.3438125</v>
      </c>
      <c r="Y95" s="36">
        <f>$F$10</f>
        <v>20444244122.716484</v>
      </c>
      <c r="Z95">
        <v>0</v>
      </c>
      <c r="AA95" s="36">
        <f>20*LOG10(SQRT((Y95*Y95+Z95*Z95)/(W95*W95+X95*X95)))</f>
        <v>13.122221215271255</v>
      </c>
      <c r="AC95" s="36">
        <f>K95*Q95*W95-L95*R95*W95-K95*R95*X95-Q95*L95*X95</f>
        <v>1.2884930596158177E+30</v>
      </c>
      <c r="AD95" s="36">
        <f>K95*W95*R95+Q95*W95*L95+K95*Q95*X95-L95*R95*X95</f>
        <v>1.0264165814255317E+30</v>
      </c>
      <c r="AE95" s="36">
        <f>M95*S95*Y95</f>
        <v>9.448346344802184E+29</v>
      </c>
      <c r="AF95">
        <v>0</v>
      </c>
      <c r="AG95" s="36">
        <f>20*LOG10(SQRT((AE95*AE95+AF95*AF95)/(AC95*AC95+AD95*AD95)))</f>
        <v>-4.828574850657273</v>
      </c>
    </row>
    <row r="96" spans="2:33" ht="13.5">
      <c r="B96" s="17">
        <v>1.1</v>
      </c>
      <c r="C96" s="17">
        <f>J96/2/PI()</f>
        <v>24200.000000000004</v>
      </c>
      <c r="D96" s="17">
        <f>O96</f>
        <v>-16.037471162205733</v>
      </c>
      <c r="E96" s="17">
        <f>U96</f>
        <v>-2.268861611878667</v>
      </c>
      <c r="F96" s="17">
        <f>AA96</f>
        <v>12.629553487895766</v>
      </c>
      <c r="G96" s="17">
        <f>AG96</f>
        <v>-5.676779286188637</v>
      </c>
      <c r="I96" s="36">
        <f>B96*2*PI()</f>
        <v>6.911503837897546</v>
      </c>
      <c r="J96" s="36">
        <f>I96*$D$4</f>
        <v>152053.084433746</v>
      </c>
      <c r="K96" s="36">
        <f>-1*J96*J96+$D$9</f>
        <v>-19262292344.591553</v>
      </c>
      <c r="L96" s="36">
        <f>J96*$D$8</f>
        <v>15053270412.211267</v>
      </c>
      <c r="M96" s="36">
        <f>$D$10</f>
        <v>3857848141.2243404</v>
      </c>
      <c r="N96">
        <v>0</v>
      </c>
      <c r="O96" s="36">
        <f>20*LOG10(SQRT((M96*M96+N96*N96)/(K96*K96+L96*L96)))</f>
        <v>-16.037471162205733</v>
      </c>
      <c r="Q96" s="36">
        <f>-1*J96*J96+$E$9</f>
        <v>-11140614932.529524</v>
      </c>
      <c r="R96" s="36">
        <f>J96*$E$8</f>
        <v>10856281910.163218</v>
      </c>
      <c r="S96" s="36">
        <f>$E$10</f>
        <v>11979525553.286367</v>
      </c>
      <c r="T96">
        <v>0</v>
      </c>
      <c r="U96" s="36">
        <f>20*LOG10(SQRT((S96*S96+T96*T96)/(Q96*Q96+R96*R96)))</f>
        <v>-2.268861611878667</v>
      </c>
      <c r="W96" s="36">
        <f>-1*J96*J96+$F$9</f>
        <v>-2809943662.1356964</v>
      </c>
      <c r="X96" s="36">
        <f>J96*$F$8</f>
        <v>3862310968.236875</v>
      </c>
      <c r="Y96" s="36">
        <f>$F$10</f>
        <v>20444244122.716484</v>
      </c>
      <c r="Z96">
        <v>0</v>
      </c>
      <c r="AA96" s="36">
        <f>20*LOG10(SQRT((Y96*Y96+Z96*Z96)/(W96*W96+X96*X96)))</f>
        <v>12.629553487895766</v>
      </c>
      <c r="AC96" s="36">
        <f>K96*Q96*W96-L96*R96*W96-K96*R96*X96-Q96*L96*X96</f>
        <v>1.31160605323695E+30</v>
      </c>
      <c r="AD96" s="36">
        <f>K96*W96*R96+Q96*W96*L96+K96*Q96*X96-L96*R96*X96</f>
        <v>1.2564809687560937E+30</v>
      </c>
      <c r="AE96" s="36">
        <f>M96*S96*Y96</f>
        <v>9.448346344802184E+29</v>
      </c>
      <c r="AF96">
        <v>0</v>
      </c>
      <c r="AG96" s="36">
        <f>20*LOG10(SQRT((AE96*AE96+AF96*AF96)/(AC96*AC96+AD96*AD96)))</f>
        <v>-5.676779286188637</v>
      </c>
    </row>
    <row r="97" spans="1:33" ht="13.5">
      <c r="A97" s="90"/>
      <c r="B97" s="17">
        <v>1.11</v>
      </c>
      <c r="C97" s="17">
        <f>J97/2/PI()</f>
        <v>24420</v>
      </c>
      <c r="D97" s="91">
        <f>O97</f>
        <v>-16.18454173197263</v>
      </c>
      <c r="E97" s="17">
        <f>U97</f>
        <v>-2.4746169398411495</v>
      </c>
      <c r="F97" s="17">
        <f>AA97</f>
        <v>12.122722836478692</v>
      </c>
      <c r="G97" s="17">
        <f>AG97</f>
        <v>-6.5364358353350855</v>
      </c>
      <c r="I97" s="36">
        <f>B97*2*PI()</f>
        <v>6.974335690969341</v>
      </c>
      <c r="J97" s="36">
        <f>I97*$D$4</f>
        <v>153435.3852013255</v>
      </c>
      <c r="K97" s="36">
        <f>-1*J97*J97+$D$9</f>
        <v>-19684569290.654793</v>
      </c>
      <c r="L97" s="36">
        <f>J97*$D$8</f>
        <v>15190118325.049551</v>
      </c>
      <c r="M97" s="36">
        <f>$D$10</f>
        <v>3857848141.2243404</v>
      </c>
      <c r="N97">
        <v>0</v>
      </c>
      <c r="O97" s="36">
        <f>20*LOG10(SQRT((M97*M97+N97*N97)/(K97*K97+L97*L97)))</f>
        <v>-16.18454173197263</v>
      </c>
      <c r="Q97" s="36">
        <f>-1*J97*J97+$E$9</f>
        <v>-11562891878.592768</v>
      </c>
      <c r="R97" s="36">
        <f>J97*$E$8</f>
        <v>10954975382.073792</v>
      </c>
      <c r="S97" s="36">
        <f>$E$10</f>
        <v>11979525553.286367</v>
      </c>
      <c r="T97">
        <v>0</v>
      </c>
      <c r="U97" s="36">
        <f>20*LOG10(SQRT((S97*S97+T97*T97)/(Q97*Q97+R97*R97)))</f>
        <v>-2.4746169398411495</v>
      </c>
      <c r="W97" s="36">
        <f>-1*J97*J97+$F$9</f>
        <v>-3232220608.1989403</v>
      </c>
      <c r="X97" s="36">
        <f>J97*$F$8</f>
        <v>3897422886.129937</v>
      </c>
      <c r="Y97" s="36">
        <f>$F$10</f>
        <v>20444244122.716484</v>
      </c>
      <c r="Z97">
        <v>0</v>
      </c>
      <c r="AA97" s="36">
        <f>20*LOG10(SQRT((Y97*Y97+Z97*Z97)/(W97*W97+X97*X97)))</f>
        <v>12.122722836478692</v>
      </c>
      <c r="AC97" s="36">
        <f>K97*Q97*W97-L97*R97*W97-K97*R97*X97-Q97*L97*X97</f>
        <v>1.3271835561462964E+30</v>
      </c>
      <c r="AD97" s="36">
        <f>K97*W97*R97+Q97*W97*L97+K97*Q97*X97-L97*R97*X97</f>
        <v>1.5032562505347705E+30</v>
      </c>
      <c r="AE97" s="36">
        <f>M97*S97*Y97</f>
        <v>9.448346344802184E+29</v>
      </c>
      <c r="AF97">
        <v>0</v>
      </c>
      <c r="AG97" s="36">
        <f>20*LOG10(SQRT((AE97*AE97+AF97*AF97)/(AC97*AC97+AD97*AD97)))</f>
        <v>-6.5364358353350855</v>
      </c>
    </row>
    <row r="98" spans="1:33" ht="13.5">
      <c r="A98" s="90"/>
      <c r="B98" s="17">
        <v>1.12</v>
      </c>
      <c r="C98" s="17">
        <f>J98/2/PI()</f>
        <v>24640.000000000004</v>
      </c>
      <c r="D98" s="17">
        <f>O98</f>
        <v>-16.33051708369997</v>
      </c>
      <c r="E98" s="17">
        <f>U98</f>
        <v>-2.6787092353782693</v>
      </c>
      <c r="F98" s="17">
        <f>AA98</f>
        <v>11.610244744815652</v>
      </c>
      <c r="G98" s="17">
        <f>AG98</f>
        <v>-7.3989815742625895</v>
      </c>
      <c r="I98" s="36">
        <f>B98*2*PI()</f>
        <v>7.037167544041138</v>
      </c>
      <c r="J98" s="36">
        <f>I98*$D$4</f>
        <v>154817.68596890502</v>
      </c>
      <c r="K98" s="36">
        <f>-1*J98*J98+$D$9</f>
        <v>-20110667747.542152</v>
      </c>
      <c r="L98" s="36">
        <f>J98*$D$8</f>
        <v>15326966237.887836</v>
      </c>
      <c r="M98" s="36">
        <f>$D$10</f>
        <v>3857848141.2243404</v>
      </c>
      <c r="N98">
        <v>0</v>
      </c>
      <c r="O98" s="36">
        <f>20*LOG10(SQRT((M98*M98+N98*N98)/(K98*K98+L98*L98)))</f>
        <v>-16.33051708369997</v>
      </c>
      <c r="Q98" s="36">
        <f>-1*J98*J98+$E$9</f>
        <v>-11988990335.480124</v>
      </c>
      <c r="R98" s="36">
        <f>J98*$E$8</f>
        <v>11053668853.984367</v>
      </c>
      <c r="S98" s="36">
        <f>$E$10</f>
        <v>11979525553.286367</v>
      </c>
      <c r="T98">
        <v>0</v>
      </c>
      <c r="U98" s="36">
        <f>20*LOG10(SQRT((S98*S98+T98*T98)/(Q98*Q98+R98*R98)))</f>
        <v>-2.6787092353782693</v>
      </c>
      <c r="W98" s="36">
        <f>-1*J98*J98+$F$9</f>
        <v>-3658319065.086296</v>
      </c>
      <c r="X98" s="36">
        <f>J98*$F$8</f>
        <v>3932534804.0230002</v>
      </c>
      <c r="Y98" s="36">
        <f>$F$10</f>
        <v>20444244122.716484</v>
      </c>
      <c r="Z98">
        <v>0</v>
      </c>
      <c r="AA98" s="36">
        <f>20*LOG10(SQRT((Y98*Y98+Z98*Z98)/(W98*W98+X98*X98)))</f>
        <v>11.610244744815652</v>
      </c>
      <c r="AC98" s="36">
        <f>K98*Q98*W98-L98*R98*W98-K98*R98*X98-Q98*L98*X98</f>
        <v>1.334556349783207E+30</v>
      </c>
      <c r="AD98" s="36">
        <f>K98*W98*R98+Q98*W98*L98+K98*Q98*X98-L98*R98*X98</f>
        <v>1.7673791508654122E+30</v>
      </c>
      <c r="AE98" s="36">
        <f>M98*S98*Y98</f>
        <v>9.448346344802184E+29</v>
      </c>
      <c r="AF98">
        <v>0</v>
      </c>
      <c r="AG98" s="36">
        <f>20*LOG10(SQRT((AE98*AE98+AF98*AF98)/(AC98*AC98+AD98*AD98)))</f>
        <v>-7.3989815742625895</v>
      </c>
    </row>
    <row r="99" spans="1:33" ht="13.5">
      <c r="A99" s="90"/>
      <c r="B99" s="91">
        <v>1.1300000000000001</v>
      </c>
      <c r="C99" s="17">
        <f>J99/2/PI()</f>
        <v>24860.000000000004</v>
      </c>
      <c r="D99" s="17">
        <f>O99</f>
        <v>-16.475409598574323</v>
      </c>
      <c r="E99" s="17">
        <f>U99</f>
        <v>-2.8810891928473845</v>
      </c>
      <c r="F99" s="17">
        <f>AA99</f>
        <v>11.098482068805138</v>
      </c>
      <c r="G99" s="17">
        <f>AG99</f>
        <v>-8.25801672261657</v>
      </c>
      <c r="I99" s="36">
        <f>B99*2*PI()</f>
        <v>7.099999397112933</v>
      </c>
      <c r="J99" s="36">
        <f>I99*$D$4</f>
        <v>156199.98673648454</v>
      </c>
      <c r="K99" s="36">
        <f>-1*J99*J99+$D$9</f>
        <v>-20540587715.25361</v>
      </c>
      <c r="L99" s="36">
        <f>J99*$D$8</f>
        <v>15463814150.726122</v>
      </c>
      <c r="M99" s="36">
        <f>$D$10</f>
        <v>3857848141.2243404</v>
      </c>
      <c r="N99">
        <v>0</v>
      </c>
      <c r="O99" s="36">
        <f>20*LOG10(SQRT((M99*M99+N99*N99)/(K99*K99+L99*L99)))</f>
        <v>-16.475409598574323</v>
      </c>
      <c r="Q99" s="36">
        <f>-1*J99*J99+$E$9</f>
        <v>-12418910303.19158</v>
      </c>
      <c r="R99" s="36">
        <f>J99*$E$8</f>
        <v>11152362325.894943</v>
      </c>
      <c r="S99" s="36">
        <f>$E$10</f>
        <v>11979525553.286367</v>
      </c>
      <c r="T99">
        <v>0</v>
      </c>
      <c r="U99" s="36">
        <f>20*LOG10(SQRT((S99*S99+T99*T99)/(Q99*Q99+R99*R99)))</f>
        <v>-2.8810891928473845</v>
      </c>
      <c r="W99" s="36">
        <f>-1*J99*J99+$F$9</f>
        <v>-4088239032.7977524</v>
      </c>
      <c r="X99" s="36">
        <f>J99*$F$8</f>
        <v>3967646721.916063</v>
      </c>
      <c r="Y99" s="36">
        <f>$F$10</f>
        <v>20444244122.716484</v>
      </c>
      <c r="Z99">
        <v>0</v>
      </c>
      <c r="AA99" s="36">
        <f>20*LOG10(SQRT((Y99*Y99+Z99*Z99)/(W99*W99+X99*X99)))</f>
        <v>11.098482068805138</v>
      </c>
      <c r="AC99" s="36">
        <f>K99*Q99*W99-L99*R99*W99-K99*R99*X99-Q99*L99*X99</f>
        <v>1.3330284376581235E+30</v>
      </c>
      <c r="AD99" s="36">
        <f>K99*W99*R99+Q99*W99*L99+K99*Q99*X99-L99*R99*X99</f>
        <v>2.0494995560296294E+30</v>
      </c>
      <c r="AE99" s="36">
        <f>M99*S99*Y99</f>
        <v>9.448346344802184E+29</v>
      </c>
      <c r="AF99">
        <v>0</v>
      </c>
      <c r="AG99" s="36">
        <f>20*LOG10(SQRT((AE99*AE99+AF99*AF99)/(AC99*AC99+AD99*AD99)))</f>
        <v>-8.25801672261657</v>
      </c>
    </row>
    <row r="100" spans="1:33" ht="13.5">
      <c r="A100" s="90"/>
      <c r="B100" s="17">
        <v>1.1400000000000001</v>
      </c>
      <c r="C100" s="17">
        <f>J100/2/PI()</f>
        <v>25080.000000000004</v>
      </c>
      <c r="D100" s="17">
        <f>O100</f>
        <v>-16.619231611879744</v>
      </c>
      <c r="E100" s="17">
        <f>U100</f>
        <v>-3.0817169071000796</v>
      </c>
      <c r="F100" s="17">
        <f>AA100</f>
        <v>10.592017746621398</v>
      </c>
      <c r="G100" s="17">
        <f>AG100</f>
        <v>-9.108930772358427</v>
      </c>
      <c r="I100" s="36">
        <f>B100*2*PI()</f>
        <v>7.162831250184729</v>
      </c>
      <c r="J100" s="36">
        <f>I100*$D$4</f>
        <v>157582.28750406404</v>
      </c>
      <c r="K100" s="36">
        <f>-1*J100*J100+$D$9</f>
        <v>-20974329193.789154</v>
      </c>
      <c r="L100" s="36">
        <f>J100*$D$8</f>
        <v>15600662063.564405</v>
      </c>
      <c r="M100" s="36">
        <f>$D$10</f>
        <v>3857848141.2243404</v>
      </c>
      <c r="N100">
        <v>0</v>
      </c>
      <c r="O100" s="36">
        <f>20*LOG10(SQRT((M100*M100+N100*N100)/(K100*K100+L100*L100)))</f>
        <v>-16.619231611879744</v>
      </c>
      <c r="Q100" s="36">
        <f>-1*J100*J100+$E$9</f>
        <v>-12852651781.727129</v>
      </c>
      <c r="R100" s="36">
        <f>J100*$E$8</f>
        <v>11251055797.805517</v>
      </c>
      <c r="S100" s="36">
        <f>$E$10</f>
        <v>11979525553.286367</v>
      </c>
      <c r="T100">
        <v>0</v>
      </c>
      <c r="U100" s="36">
        <f>20*LOG10(SQRT((S100*S100+T100*T100)/(Q100*Q100+R100*R100)))</f>
        <v>-3.0817169071000796</v>
      </c>
      <c r="W100" s="36">
        <f>-1*J100*J100+$F$9</f>
        <v>-4521980511.333302</v>
      </c>
      <c r="X100" s="36">
        <f>J100*$F$8</f>
        <v>4002758639.809125</v>
      </c>
      <c r="Y100" s="36">
        <f>$F$10</f>
        <v>20444244122.716484</v>
      </c>
      <c r="Z100">
        <v>0</v>
      </c>
      <c r="AA100" s="36">
        <f>20*LOG10(SQRT((Y100*Y100+Z100*Z100)/(W100*W100+X100*X100)))</f>
        <v>10.592017746621398</v>
      </c>
      <c r="AC100" s="36">
        <f>K100*Q100*W100-L100*R100*W100-K100*R100*X100-Q100*L100*X100</f>
        <v>1.3218764853079282E+30</v>
      </c>
      <c r="AD100" s="36">
        <f>K100*W100*R100+Q100*W100*L100+K100*Q100*X100-L100*R100*X100</f>
        <v>2.3502806330649937E+30</v>
      </c>
      <c r="AE100" s="36">
        <f>M100*S100*Y100</f>
        <v>9.448346344802184E+29</v>
      </c>
      <c r="AF100">
        <v>0</v>
      </c>
      <c r="AG100" s="36">
        <f>20*LOG10(SQRT((AE100*AE100+AF100*AF100)/(AC100*AC100+AD100*AD100)))</f>
        <v>-9.108930772358427</v>
      </c>
    </row>
    <row r="101" spans="1:33" ht="13.5">
      <c r="A101" s="90"/>
      <c r="B101" s="17">
        <v>1.1500000000000001</v>
      </c>
      <c r="C101" s="17">
        <f>J101/2/PI()</f>
        <v>25300.000000000004</v>
      </c>
      <c r="D101" s="17">
        <f>O101</f>
        <v>-16.76199540163937</v>
      </c>
      <c r="E101" s="17">
        <f>U101</f>
        <v>-3.2805608314264956</v>
      </c>
      <c r="F101" s="17">
        <f>AA101</f>
        <v>10.094031955274932</v>
      </c>
      <c r="G101" s="17">
        <f>AG101</f>
        <v>-9.948524277790936</v>
      </c>
      <c r="I101" s="36">
        <f>B101*2*PI()</f>
        <v>7.225663103256525</v>
      </c>
      <c r="J101" s="36">
        <f>I101*$D$4</f>
        <v>158964.58827164356</v>
      </c>
      <c r="K101" s="36">
        <f>-1*J101*J101+$D$9</f>
        <v>-21411892183.14882</v>
      </c>
      <c r="L101" s="36">
        <f>J101*$D$8</f>
        <v>15737509976.40269</v>
      </c>
      <c r="M101" s="36">
        <f>$D$10</f>
        <v>3857848141.2243404</v>
      </c>
      <c r="N101">
        <v>0</v>
      </c>
      <c r="O101" s="36">
        <f>20*LOG10(SQRT((M101*M101+N101*N101)/(K101*K101+L101*L101)))</f>
        <v>-16.76199540163937</v>
      </c>
      <c r="Q101" s="36">
        <f>-1*J101*J101+$E$9</f>
        <v>-13290214771.08679</v>
      </c>
      <c r="R101" s="36">
        <f>J101*$E$8</f>
        <v>11349749269.716093</v>
      </c>
      <c r="S101" s="36">
        <f>$E$10</f>
        <v>11979525553.286367</v>
      </c>
      <c r="T101">
        <v>0</v>
      </c>
      <c r="U101" s="36">
        <f>20*LOG10(SQRT((S101*S101+T101*T101)/(Q101*Q101+R101*R101)))</f>
        <v>-3.2805608314264956</v>
      </c>
      <c r="W101" s="36">
        <f>-1*J101*J101+$F$9</f>
        <v>-4959543500.692963</v>
      </c>
      <c r="X101" s="36">
        <f>J101*$F$8</f>
        <v>4037870557.702188</v>
      </c>
      <c r="Y101" s="36">
        <f>$F$10</f>
        <v>20444244122.716484</v>
      </c>
      <c r="Z101">
        <v>0</v>
      </c>
      <c r="AA101" s="36">
        <f>20*LOG10(SQRT((Y101*Y101+Z101*Z101)/(W101*W101+X101*X101)))</f>
        <v>10.094031955274932</v>
      </c>
      <c r="AC101" s="36">
        <f>K101*Q101*W101-L101*R101*W101-K101*R101*X101-Q101*L101*X101</f>
        <v>1.3003492552284556E+30</v>
      </c>
      <c r="AD101" s="36">
        <f>K101*W101*R101+Q101*W101*L101+K101*Q101*X101-L101*R101*X101</f>
        <v>2.670398948343234E+30</v>
      </c>
      <c r="AE101" s="36">
        <f>M101*S101*Y101</f>
        <v>9.448346344802184E+29</v>
      </c>
      <c r="AF101">
        <v>0</v>
      </c>
      <c r="AG101" s="36">
        <f>20*LOG10(SQRT((AE101*AE101+AF101*AF101)/(AC101*AC101+AD101*AD101)))</f>
        <v>-9.948524277790936</v>
      </c>
    </row>
    <row r="102" spans="1:33" ht="13.5">
      <c r="A102" s="90"/>
      <c r="B102" s="17">
        <v>1.16</v>
      </c>
      <c r="C102" s="17">
        <f>J102/2/PI()</f>
        <v>25519.999999999996</v>
      </c>
      <c r="D102" s="17">
        <f>O102</f>
        <v>-16.90371317840474</v>
      </c>
      <c r="E102" s="17">
        <f>U102</f>
        <v>-3.477596834603541</v>
      </c>
      <c r="F102" s="17">
        <f>AA102</f>
        <v>9.606636028802416</v>
      </c>
      <c r="G102" s="17">
        <f>AG102</f>
        <v>-10.774673984205867</v>
      </c>
      <c r="I102" s="36">
        <f>B102*2*PI()</f>
        <v>7.28849495632832</v>
      </c>
      <c r="J102" s="36">
        <f>I102*$D$4</f>
        <v>160346.88903922302</v>
      </c>
      <c r="K102" s="36">
        <f>-1*J102*J102+$D$9</f>
        <v>-21853276683.332558</v>
      </c>
      <c r="L102" s="36">
        <f>J102*$D$8</f>
        <v>15874357889.24097</v>
      </c>
      <c r="M102" s="36">
        <f>$D$10</f>
        <v>3857848141.2243404</v>
      </c>
      <c r="N102">
        <v>0</v>
      </c>
      <c r="O102" s="36">
        <f>20*LOG10(SQRT((M102*M102+N102*N102)/(K102*K102+L102*L102)))</f>
        <v>-16.90371317840474</v>
      </c>
      <c r="Q102" s="36">
        <f>-1*J102*J102+$E$9</f>
        <v>-13731599271.270533</v>
      </c>
      <c r="R102" s="36">
        <f>J102*$E$8</f>
        <v>11448442741.626663</v>
      </c>
      <c r="S102" s="36">
        <f>$E$10</f>
        <v>11979525553.286367</v>
      </c>
      <c r="T102">
        <v>0</v>
      </c>
      <c r="U102" s="36">
        <f>20*LOG10(SQRT((S102*S102+T102*T102)/(Q102*Q102+R102*R102)))</f>
        <v>-3.477596834603541</v>
      </c>
      <c r="W102" s="36">
        <f>-1*J102*J102+$F$9</f>
        <v>-5400928000.876705</v>
      </c>
      <c r="X102" s="36">
        <f>J102*$F$8</f>
        <v>4072982475.595249</v>
      </c>
      <c r="Y102" s="36">
        <f>$F$10</f>
        <v>20444244122.716484</v>
      </c>
      <c r="Z102">
        <v>0</v>
      </c>
      <c r="AA102" s="36">
        <f>20*LOG10(SQRT((Y102*Y102+Z102*Z102)/(W102*W102+X102*X102)))</f>
        <v>9.606636028802416</v>
      </c>
      <c r="AC102" s="36">
        <f>K102*Q102*W102-L102*R102*W102-K102*R102*X102-Q102*L102*X102</f>
        <v>1.267667036784202E+30</v>
      </c>
      <c r="AD102" s="36">
        <f>K102*W102*R102+Q102*W102*L102+K102*Q102*X102-L102*R102*X102</f>
        <v>3.010544586148354E+30</v>
      </c>
      <c r="AE102" s="36">
        <f>M102*S102*Y102</f>
        <v>9.448346344802184E+29</v>
      </c>
      <c r="AF102">
        <v>0</v>
      </c>
      <c r="AG102" s="36">
        <f>20*LOG10(SQRT((AE102*AE102+AF102*AF102)/(AC102*AC102+AD102*AD102)))</f>
        <v>-10.774673984205867</v>
      </c>
    </row>
    <row r="103" spans="1:33" ht="13.5">
      <c r="A103" s="90"/>
      <c r="B103" s="17">
        <v>1.17</v>
      </c>
      <c r="C103" s="17">
        <f>J103/2/PI()</f>
        <v>25740</v>
      </c>
      <c r="D103" s="17">
        <f>O103</f>
        <v>-17.04439707609933</v>
      </c>
      <c r="E103" s="17">
        <f>U103</f>
        <v>-3.672807349696372</v>
      </c>
      <c r="F103" s="17">
        <f>AA103</f>
        <v>9.131147034928397</v>
      </c>
      <c r="G103" s="17">
        <f>AG103</f>
        <v>-11.586057390867303</v>
      </c>
      <c r="I103" s="36">
        <f>B103*2*PI()</f>
        <v>7.351326809400115</v>
      </c>
      <c r="J103" s="36">
        <f>I103*$D$4</f>
        <v>161729.18980680255</v>
      </c>
      <c r="K103" s="36">
        <f>-1*J103*J103+$D$9</f>
        <v>-22298482694.340424</v>
      </c>
      <c r="L103" s="36">
        <f>J103*$D$8</f>
        <v>16011205802.079256</v>
      </c>
      <c r="M103" s="36">
        <f>$D$10</f>
        <v>3857848141.2243404</v>
      </c>
      <c r="N103">
        <v>0</v>
      </c>
      <c r="O103" s="36">
        <f>20*LOG10(SQRT((M103*M103+N103*N103)/(K103*K103+L103*L103)))</f>
        <v>-17.04439707609933</v>
      </c>
      <c r="Q103" s="36">
        <f>-1*J103*J103+$E$9</f>
        <v>-14176805282.278399</v>
      </c>
      <c r="R103" s="36">
        <f>J103*$E$8</f>
        <v>11547136213.53724</v>
      </c>
      <c r="S103" s="36">
        <f>$E$10</f>
        <v>11979525553.286367</v>
      </c>
      <c r="T103">
        <v>0</v>
      </c>
      <c r="U103" s="36">
        <f>20*LOG10(SQRT((S103*S103+T103*T103)/(Q103*Q103+R103*R103)))</f>
        <v>-3.672807349696372</v>
      </c>
      <c r="W103" s="36">
        <f>-1*J103*J103+$F$9</f>
        <v>-5846134011.884571</v>
      </c>
      <c r="X103" s="36">
        <f>J103*$F$8</f>
        <v>4108094393.4883122</v>
      </c>
      <c r="Y103" s="36">
        <f>$F$10</f>
        <v>20444244122.716484</v>
      </c>
      <c r="Z103">
        <v>0</v>
      </c>
      <c r="AA103" s="36">
        <f>20*LOG10(SQRT((Y103*Y103+Z103*Z103)/(W103*W103+X103*X103)))</f>
        <v>9.131147034928397</v>
      </c>
      <c r="AC103" s="36">
        <f>K103*Q103*W103-L103*R103*W103-K103*R103*X103-Q103*L103*X103</f>
        <v>1.223021071095188E+30</v>
      </c>
      <c r="AD103" s="36">
        <f>K103*W103*R103+Q103*W103*L103+K103*Q103*X103-L103*R103*X103</f>
        <v>3.3714212672549094E+30</v>
      </c>
      <c r="AE103" s="36">
        <f>M103*S103*Y103</f>
        <v>9.448346344802184E+29</v>
      </c>
      <c r="AF103">
        <v>0</v>
      </c>
      <c r="AG103" s="36">
        <f>20*LOG10(SQRT((AE103*AE103+AF103*AF103)/(AC103*AC103+AD103*AD103)))</f>
        <v>-11.586057390867303</v>
      </c>
    </row>
    <row r="104" spans="1:33" ht="13.5">
      <c r="A104" s="90"/>
      <c r="B104" s="17">
        <v>1.18</v>
      </c>
      <c r="C104" s="17">
        <f>J104/2/PI()</f>
        <v>25959.999999999996</v>
      </c>
      <c r="D104" s="17">
        <f>O104</f>
        <v>-17.184059143829785</v>
      </c>
      <c r="E104" s="17">
        <f>U104</f>
        <v>-3.8661806073320317</v>
      </c>
      <c r="F104" s="17">
        <f>AA104</f>
        <v>8.668303510553987</v>
      </c>
      <c r="G104" s="17">
        <f>AG104</f>
        <v>-12.381936240607828</v>
      </c>
      <c r="I104" s="36">
        <f>B104*2*PI()</f>
        <v>7.414158662471912</v>
      </c>
      <c r="J104" s="36">
        <f>I104*$D$4</f>
        <v>163111.49057438204</v>
      </c>
      <c r="K104" s="36">
        <f>-1*J104*J104+$D$9</f>
        <v>-22747510216.17238</v>
      </c>
      <c r="L104" s="36">
        <f>J104*$D$8</f>
        <v>16148053714.91754</v>
      </c>
      <c r="M104" s="36">
        <f>$D$10</f>
        <v>3857848141.2243404</v>
      </c>
      <c r="N104">
        <v>0</v>
      </c>
      <c r="O104" s="36">
        <f>20*LOG10(SQRT((M104*M104+N104*N104)/(K104*K104+L104*L104)))</f>
        <v>-17.184059143829785</v>
      </c>
      <c r="Q104" s="36">
        <f>-1*J104*J104+$E$9</f>
        <v>-14625832804.110353</v>
      </c>
      <c r="R104" s="36">
        <f>J104*$E$8</f>
        <v>11645829685.447813</v>
      </c>
      <c r="S104" s="36">
        <f>$E$10</f>
        <v>11979525553.286367</v>
      </c>
      <c r="T104">
        <v>0</v>
      </c>
      <c r="U104" s="36">
        <f>20*LOG10(SQRT((S104*S104+T104*T104)/(Q104*Q104+R104*R104)))</f>
        <v>-3.8661806073320317</v>
      </c>
      <c r="W104" s="36">
        <f>-1*J104*J104+$F$9</f>
        <v>-6295161533.716526</v>
      </c>
      <c r="X104" s="36">
        <f>J104*$F$8</f>
        <v>4143206311.3813744</v>
      </c>
      <c r="Y104" s="36">
        <f>$F$10</f>
        <v>20444244122.716484</v>
      </c>
      <c r="Z104">
        <v>0</v>
      </c>
      <c r="AA104" s="36">
        <f>20*LOG10(SQRT((Y104*Y104+Z104*Z104)/(W104*W104+X104*X104)))</f>
        <v>8.668303510553987</v>
      </c>
      <c r="AC104" s="36">
        <f>K104*Q104*W104-L104*R104*W104-K104*R104*X104-Q104*L104*X104</f>
        <v>1.1655729709010255E+30</v>
      </c>
      <c r="AD104" s="36">
        <f>K104*W104*R104+Q104*W104*L104+K104*Q104*X104-L104*R104*X104</f>
        <v>3.753746467506068E+30</v>
      </c>
      <c r="AE104" s="36">
        <f>M104*S104*Y104</f>
        <v>9.448346344802184E+29</v>
      </c>
      <c r="AF104">
        <v>0</v>
      </c>
      <c r="AG104" s="36">
        <f>20*LOG10(SQRT((AE104*AE104+AF104*AF104)/(AC104*AC104+AD104*AD104)))</f>
        <v>-12.381936240607828</v>
      </c>
    </row>
    <row r="105" spans="1:33" ht="13.5">
      <c r="A105" s="90"/>
      <c r="B105" s="91">
        <v>1.19</v>
      </c>
      <c r="C105" s="17">
        <f>J105/2/PI()</f>
        <v>26180</v>
      </c>
      <c r="D105" s="17">
        <f>O105</f>
        <v>-17.32271133858551</v>
      </c>
      <c r="E105" s="17">
        <f>U105</f>
        <v>-4.0577099463758595</v>
      </c>
      <c r="F105" s="17">
        <f>AA105</f>
        <v>8.21843000380789</v>
      </c>
      <c r="G105" s="17">
        <f>AG105</f>
        <v>-13.161991281153478</v>
      </c>
      <c r="I105" s="36">
        <f>B105*2*PI()</f>
        <v>7.476990515543707</v>
      </c>
      <c r="J105" s="36">
        <f>I105*$D$4</f>
        <v>164493.79134196157</v>
      </c>
      <c r="K105" s="36">
        <f>-1*J105*J105+$D$9</f>
        <v>-23200359248.828445</v>
      </c>
      <c r="L105" s="36">
        <f>J105*$D$8</f>
        <v>16284901627.755825</v>
      </c>
      <c r="M105" s="36">
        <f>$D$10</f>
        <v>3857848141.2243404</v>
      </c>
      <c r="N105">
        <v>0</v>
      </c>
      <c r="O105" s="36">
        <f>20*LOG10(SQRT((M105*M105+N105*N105)/(K105*K105+L105*L105)))</f>
        <v>-17.32271133858551</v>
      </c>
      <c r="Q105" s="36">
        <f>-1*J105*J105+$E$9</f>
        <v>-15078681836.76642</v>
      </c>
      <c r="R105" s="36">
        <f>J105*$E$8</f>
        <v>11744523157.358389</v>
      </c>
      <c r="S105" s="36">
        <f>$E$10</f>
        <v>11979525553.286367</v>
      </c>
      <c r="T105">
        <v>0</v>
      </c>
      <c r="U105" s="36">
        <f>20*LOG10(SQRT((S105*S105+T105*T105)/(Q105*Q105+R105*R105)))</f>
        <v>-4.0577099463758595</v>
      </c>
      <c r="W105" s="36">
        <f>-1*J105*J105+$F$9</f>
        <v>-6748010566.372593</v>
      </c>
      <c r="X105" s="36">
        <f>J105*$F$8</f>
        <v>4178318229.2744374</v>
      </c>
      <c r="Y105" s="36">
        <f>$F$10</f>
        <v>20444244122.716484</v>
      </c>
      <c r="Z105">
        <v>0</v>
      </c>
      <c r="AA105" s="36">
        <f>20*LOG10(SQRT((Y105*Y105+Z105*Z105)/(W105*W105+X105*X105)))</f>
        <v>8.21843000380789</v>
      </c>
      <c r="AC105" s="36">
        <f>K105*Q105*W105-L105*R105*W105-K105*R105*X105-Q105*L105*X105</f>
        <v>1.0944541354021384E+30</v>
      </c>
      <c r="AD105" s="36">
        <f>K105*W105*R105+Q105*W105*L105+K105*Q105*X105-L105*R105*X105</f>
        <v>4.1582515363918915E+30</v>
      </c>
      <c r="AE105" s="36">
        <f>M105*S105*Y105</f>
        <v>9.448346344802184E+29</v>
      </c>
      <c r="AF105">
        <v>0</v>
      </c>
      <c r="AG105" s="36">
        <f>20*LOG10(SQRT((AE105*AE105+AF105*AF105)/(AC105*AC105+AD105*AD105)))</f>
        <v>-13.161991281153478</v>
      </c>
    </row>
    <row r="106" spans="1:33" ht="13.5">
      <c r="A106" s="90"/>
      <c r="B106" s="17">
        <v>1.2</v>
      </c>
      <c r="C106" s="17">
        <f>J106/2/PI()</f>
        <v>26400.000000000004</v>
      </c>
      <c r="D106" s="17">
        <f>O106</f>
        <v>-17.46036551875303</v>
      </c>
      <c r="E106" s="17">
        <f>U106</f>
        <v>-4.247393195249133</v>
      </c>
      <c r="F106" s="17">
        <f>AA106</f>
        <v>7.781560059455966</v>
      </c>
      <c r="G106" s="17">
        <f>AG106</f>
        <v>-13.926198654546196</v>
      </c>
      <c r="I106" s="36">
        <f>B106*2*PI()</f>
        <v>7.5398223686155035</v>
      </c>
      <c r="J106" s="36">
        <f>I106*$D$4</f>
        <v>165876.0921095411</v>
      </c>
      <c r="K106" s="36">
        <f>-1*J106*J106+$D$9</f>
        <v>-23657029792.308617</v>
      </c>
      <c r="L106" s="36">
        <f>J106*$D$8</f>
        <v>16421749540.59411</v>
      </c>
      <c r="M106" s="36">
        <f>$D$10</f>
        <v>3857848141.2243404</v>
      </c>
      <c r="N106">
        <v>0</v>
      </c>
      <c r="O106" s="36">
        <f>20*LOG10(SQRT((M106*M106+N106*N106)/(K106*K106+L106*L106)))</f>
        <v>-17.46036551875303</v>
      </c>
      <c r="Q106" s="36">
        <f>-1*J106*J106+$E$9</f>
        <v>-15535352380.246592</v>
      </c>
      <c r="R106" s="36">
        <f>J106*$E$8</f>
        <v>11843216629.268965</v>
      </c>
      <c r="S106" s="36">
        <f>$E$10</f>
        <v>11979525553.286367</v>
      </c>
      <c r="T106">
        <v>0</v>
      </c>
      <c r="U106" s="36">
        <f>20*LOG10(SQRT((S106*S106+T106*T106)/(Q106*Q106+R106*R106)))</f>
        <v>-4.247393195249133</v>
      </c>
      <c r="W106" s="36">
        <f>-1*J106*J106+$F$9</f>
        <v>-7204681109.852764</v>
      </c>
      <c r="X106" s="36">
        <f>J106*$F$8</f>
        <v>4213430147.1675</v>
      </c>
      <c r="Y106" s="36">
        <f>$F$10</f>
        <v>20444244122.716484</v>
      </c>
      <c r="Z106">
        <v>0</v>
      </c>
      <c r="AA106" s="36">
        <f>20*LOG10(SQRT((Y106*Y106+Z106*Z106)/(W106*W106+X106*X106)))</f>
        <v>7.781560059455966</v>
      </c>
      <c r="AC106" s="36">
        <f>K106*Q106*W106-L106*R106*W106-K106*R106*X106-Q106*L106*X106</f>
        <v>1.0087651600781807E+30</v>
      </c>
      <c r="AD106" s="36">
        <f>K106*W106*R106+Q106*W106*L106+K106*Q106*X106-L106*R106*X106</f>
        <v>4.585681815627446E+30</v>
      </c>
      <c r="AE106" s="36">
        <f>M106*S106*Y106</f>
        <v>9.448346344802184E+29</v>
      </c>
      <c r="AF106">
        <v>0</v>
      </c>
      <c r="AG106" s="36">
        <f>20*LOG10(SQRT((AE106*AE106+AF106*AF106)/(AC106*AC106+AD106*AD106)))</f>
        <v>-13.926198654546196</v>
      </c>
    </row>
    <row r="107" spans="1:33" ht="13.5">
      <c r="A107" s="90"/>
      <c r="B107" s="17">
        <v>1.3</v>
      </c>
      <c r="C107" s="17">
        <f>J107/2/PI()</f>
        <v>28600</v>
      </c>
      <c r="D107" s="17">
        <f>O107</f>
        <v>-18.784545247248424</v>
      </c>
      <c r="E107" s="17">
        <f>U107</f>
        <v>-6.044470215365712</v>
      </c>
      <c r="F107" s="17">
        <f>AA107</f>
        <v>4.052584741991891</v>
      </c>
      <c r="G107" s="17">
        <f>AG107</f>
        <v>-20.776430720622248</v>
      </c>
      <c r="I107" s="36">
        <f>B107*2*PI()</f>
        <v>8.168140899333462</v>
      </c>
      <c r="J107" s="36">
        <f>I107*$D$4</f>
        <v>179699.09978533618</v>
      </c>
      <c r="K107" s="36">
        <f>-1*J107*J107+$D$9</f>
        <v>-28433918322.435867</v>
      </c>
      <c r="L107" s="36">
        <f>J107*$D$8</f>
        <v>17790228668.97695</v>
      </c>
      <c r="M107" s="36">
        <f>$D$10</f>
        <v>3857848141.2243404</v>
      </c>
      <c r="N107">
        <v>0</v>
      </c>
      <c r="O107" s="36">
        <f>20*LOG10(SQRT((M107*M107+N107*N107)/(K107*K107+L107*L107)))</f>
        <v>-18.784545247248424</v>
      </c>
      <c r="Q107" s="36">
        <f>-1*J107*J107+$E$9</f>
        <v>-20312240910.37384</v>
      </c>
      <c r="R107" s="36">
        <f>J107*$E$8</f>
        <v>12830151348.374712</v>
      </c>
      <c r="S107" s="36">
        <f>$E$10</f>
        <v>11979525553.286367</v>
      </c>
      <c r="T107">
        <v>0</v>
      </c>
      <c r="U107" s="36">
        <f>20*LOG10(SQRT((S107*S107+T107*T107)/(Q107*Q107+R107*R107)))</f>
        <v>-6.044470215365712</v>
      </c>
      <c r="W107" s="36">
        <f>-1*J107*J107+$F$9</f>
        <v>-11981569639.980015</v>
      </c>
      <c r="X107" s="36">
        <f>J107*$F$8</f>
        <v>4564549326.098125</v>
      </c>
      <c r="Y107" s="36">
        <f>$F$10</f>
        <v>20444244122.716484</v>
      </c>
      <c r="Z107">
        <v>0</v>
      </c>
      <c r="AA107" s="36">
        <f>20*LOG10(SQRT((Y107*Y107+Z107*Z107)/(W107*W107+X107*X107)))</f>
        <v>4.052584741991891</v>
      </c>
      <c r="AC107" s="36">
        <f>K107*Q107*W107-L107*R107*W107-K107*R107*X107-Q107*L107*X107</f>
        <v>-8.705826211364213E+29</v>
      </c>
      <c r="AD107" s="36">
        <f>K107*W107*R107+Q107*W107*L107+K107*Q107*X107-L107*R107*X107</f>
        <v>1.0295088188941455E+31</v>
      </c>
      <c r="AE107" s="36">
        <f>M107*S107*Y107</f>
        <v>9.448346344802184E+29</v>
      </c>
      <c r="AF107">
        <v>0</v>
      </c>
      <c r="AG107" s="36">
        <f>20*LOG10(SQRT((AE107*AE107+AF107*AF107)/(AC107*AC107+AD107*AD107)))</f>
        <v>-20.776430720622248</v>
      </c>
    </row>
    <row r="108" spans="1:33" ht="13.5">
      <c r="A108" s="90"/>
      <c r="B108" s="17">
        <v>1.4</v>
      </c>
      <c r="C108" s="17">
        <f>J108/2/PI()</f>
        <v>30800</v>
      </c>
      <c r="D108" s="17">
        <f>O108</f>
        <v>-20.02108620997491</v>
      </c>
      <c r="E108" s="17">
        <f>U108</f>
        <v>-7.672438817022133</v>
      </c>
      <c r="F108" s="17">
        <f>AA108</f>
        <v>1.1876377885859737</v>
      </c>
      <c r="G108" s="17">
        <f>AG108</f>
        <v>-26.505887238411066</v>
      </c>
      <c r="I108" s="36">
        <f>B108*2*PI()</f>
        <v>8.79645943005142</v>
      </c>
      <c r="J108" s="36">
        <f>I108*$D$4</f>
        <v>193522.10746113127</v>
      </c>
      <c r="K108" s="36">
        <f>-1*J108*J108+$D$9</f>
        <v>-33592957934.973297</v>
      </c>
      <c r="L108" s="36">
        <f>J108*$D$8</f>
        <v>19158707797.359795</v>
      </c>
      <c r="M108" s="36">
        <f>$D$10</f>
        <v>3857848141.2243404</v>
      </c>
      <c r="N108">
        <v>0</v>
      </c>
      <c r="O108" s="36">
        <f>20*LOG10(SQRT((M108*M108+N108*N108)/(K108*K108+L108*L108)))</f>
        <v>-20.02108620997491</v>
      </c>
      <c r="Q108" s="36">
        <f>-1*J108*J108+$E$9</f>
        <v>-25471280522.91127</v>
      </c>
      <c r="R108" s="36">
        <f>J108*$E$8</f>
        <v>13817086067.48046</v>
      </c>
      <c r="S108" s="36">
        <f>$E$10</f>
        <v>11979525553.286367</v>
      </c>
      <c r="T108">
        <v>0</v>
      </c>
      <c r="U108" s="36">
        <f>20*LOG10(SQRT((S108*S108+T108*T108)/(Q108*Q108+R108*R108)))</f>
        <v>-7.672438817022133</v>
      </c>
      <c r="W108" s="36">
        <f>-1*J108*J108+$F$9</f>
        <v>-17140609252.517445</v>
      </c>
      <c r="X108" s="36">
        <f>J108*$F$8</f>
        <v>4915668505.028749</v>
      </c>
      <c r="Y108" s="36">
        <f>$F$10</f>
        <v>20444244122.716484</v>
      </c>
      <c r="Z108">
        <v>0</v>
      </c>
      <c r="AA108" s="36">
        <f>20*LOG10(SQRT((Y108*Y108+Z108*Z108)/(W108*W108+X108*X108)))</f>
        <v>1.1876377885859737</v>
      </c>
      <c r="AC108" s="36">
        <f>K108*Q108*W108-L108*R108*W108-K108*R108*X108-Q108*L108*X108</f>
        <v>-5.448568238528013E+30</v>
      </c>
      <c r="AD108" s="36">
        <f>K108*W108*R108+Q108*W108*L108+K108*Q108*X108-L108*R108*X108</f>
        <v>1.9225349014500182E+31</v>
      </c>
      <c r="AE108" s="36">
        <f>M108*S108*Y108</f>
        <v>9.448346344802184E+29</v>
      </c>
      <c r="AF108">
        <v>0</v>
      </c>
      <c r="AG108" s="36">
        <f>20*LOG10(SQRT((AE108*AE108+AF108*AF108)/(AC108*AC108+AD108*AD108)))</f>
        <v>-26.505887238411066</v>
      </c>
    </row>
    <row r="109" spans="1:33" ht="13.5">
      <c r="A109" s="90"/>
      <c r="B109" s="17">
        <v>1.5</v>
      </c>
      <c r="C109" s="17">
        <f>J109/2/PI()</f>
        <v>33000</v>
      </c>
      <c r="D109" s="17">
        <f>O109</f>
        <v>-21.179779606186216</v>
      </c>
      <c r="E109" s="17">
        <f>U109</f>
        <v>-9.153458024671593</v>
      </c>
      <c r="F109" s="17">
        <f>AA109</f>
        <v>-1.1301988102230667</v>
      </c>
      <c r="G109" s="17">
        <f>AG109</f>
        <v>-31.463436441080876</v>
      </c>
      <c r="I109" s="36">
        <f>B109*2*PI()</f>
        <v>9.42477796076938</v>
      </c>
      <c r="J109" s="36">
        <f>I109*$D$4</f>
        <v>207345.11513692635</v>
      </c>
      <c r="K109" s="36">
        <f>-1*J109*J109+$D$9</f>
        <v>-39134148629.920906</v>
      </c>
      <c r="L109" s="36">
        <f>J109*$D$8</f>
        <v>20527186925.742638</v>
      </c>
      <c r="M109" s="36">
        <f>$D$10</f>
        <v>3857848141.2243404</v>
      </c>
      <c r="N109">
        <v>0</v>
      </c>
      <c r="O109" s="36">
        <f>20*LOG10(SQRT((M109*M109+N109*N109)/(K109*K109+L109*L109)))</f>
        <v>-21.179779606186216</v>
      </c>
      <c r="Q109" s="36">
        <f>-1*J109*J109+$E$9</f>
        <v>-31012471217.85888</v>
      </c>
      <c r="R109" s="36">
        <f>J109*$E$8</f>
        <v>14804020786.586206</v>
      </c>
      <c r="S109" s="36">
        <f>$E$10</f>
        <v>11979525553.286367</v>
      </c>
      <c r="T109">
        <v>0</v>
      </c>
      <c r="U109" s="36">
        <f>20*LOG10(SQRT((S109*S109+T109*T109)/(Q109*Q109+R109*R109)))</f>
        <v>-9.153458024671593</v>
      </c>
      <c r="W109" s="36">
        <f>-1*J109*J109+$F$9</f>
        <v>-22681799947.465054</v>
      </c>
      <c r="X109" s="36">
        <f>J109*$F$8</f>
        <v>5266787683.959374</v>
      </c>
      <c r="Y109" s="36">
        <f>$F$10</f>
        <v>20444244122.716484</v>
      </c>
      <c r="Z109">
        <v>0</v>
      </c>
      <c r="AA109" s="36">
        <f>20*LOG10(SQRT((Y109*Y109+Z109*Z109)/(W109*W109+X109*X109)))</f>
        <v>-1.1301988102230667</v>
      </c>
      <c r="AC109" s="36">
        <f>K109*Q109*W109-L109*R109*W109-K109*R109*X109-Q109*L109*X109</f>
        <v>-1.4230928205581275E+31</v>
      </c>
      <c r="AD109" s="36">
        <f>K109*W109*R109+Q109*W109*L109+K109*Q109*X109-L109*R109*X109</f>
        <v>3.2371264849769344E+31</v>
      </c>
      <c r="AE109" s="36">
        <f>M109*S109*Y109</f>
        <v>9.448346344802184E+29</v>
      </c>
      <c r="AF109">
        <v>0</v>
      </c>
      <c r="AG109" s="36">
        <f>20*LOG10(SQRT((AE109*AE109+AF109*AF109)/(AC109*AC109+AD109*AD109)))</f>
        <v>-31.463436441080876</v>
      </c>
    </row>
    <row r="110" spans="1:33" ht="13.5">
      <c r="A110" s="90"/>
      <c r="B110" s="17">
        <v>1.6</v>
      </c>
      <c r="C110" s="17">
        <f>J110/2/PI()</f>
        <v>35200</v>
      </c>
      <c r="D110" s="17">
        <f>O110</f>
        <v>-22.269138396996134</v>
      </c>
      <c r="E110" s="17">
        <f>U110</f>
        <v>-10.509189518957292</v>
      </c>
      <c r="F110" s="17">
        <f>AA110</f>
        <v>-3.0818228157170595</v>
      </c>
      <c r="G110" s="17">
        <f>AG110</f>
        <v>-35.86015073167049</v>
      </c>
      <c r="I110" s="36">
        <f>B110*2*PI()</f>
        <v>10.053096491487338</v>
      </c>
      <c r="J110" s="36">
        <f>I110*$D$4</f>
        <v>221168.12281272144</v>
      </c>
      <c r="K110" s="36">
        <f>-1*J110*J110+$D$9</f>
        <v>-45057490407.278694</v>
      </c>
      <c r="L110" s="36">
        <f>J110*$D$8</f>
        <v>21895666054.12548</v>
      </c>
      <c r="M110" s="36">
        <f>$D$10</f>
        <v>3857848141.2243404</v>
      </c>
      <c r="N110">
        <v>0</v>
      </c>
      <c r="O110" s="36">
        <f>20*LOG10(SQRT((M110*M110+N110*N110)/(K110*K110+L110*L110)))</f>
        <v>-22.269138396996134</v>
      </c>
      <c r="Q110" s="36">
        <f>-1*J110*J110+$E$9</f>
        <v>-36935812995.21667</v>
      </c>
      <c r="R110" s="36">
        <f>J110*$E$8</f>
        <v>15790955505.691952</v>
      </c>
      <c r="S110" s="36">
        <f>$E$10</f>
        <v>11979525553.286367</v>
      </c>
      <c r="T110">
        <v>0</v>
      </c>
      <c r="U110" s="36">
        <f>20*LOG10(SQRT((S110*S110+T110*T110)/(Q110*Q110+R110*R110)))</f>
        <v>-10.509189518957292</v>
      </c>
      <c r="W110" s="36">
        <f>-1*J110*J110+$F$9</f>
        <v>-28605141724.82284</v>
      </c>
      <c r="X110" s="36">
        <f>J110*$F$8</f>
        <v>5617906862.889999</v>
      </c>
      <c r="Y110" s="36">
        <f>$F$10</f>
        <v>20444244122.716484</v>
      </c>
      <c r="Z110">
        <v>0</v>
      </c>
      <c r="AA110" s="36">
        <f>20*LOG10(SQRT((Y110*Y110+Z110*Z110)/(W110*W110+X110*X110)))</f>
        <v>-3.0818228157170595</v>
      </c>
      <c r="AC110" s="36">
        <f>K110*Q110*W110-L110*R110*W110-K110*R110*X110-Q110*L110*X110</f>
        <v>-2.9174812698724513E+31</v>
      </c>
      <c r="AD110" s="36">
        <f>K110*W110*R110+Q110*W110*L110+K110*Q110*X110-L110*R110*X110</f>
        <v>5.0893645701698585E+31</v>
      </c>
      <c r="AE110" s="36">
        <f>M110*S110*Y110</f>
        <v>9.448346344802184E+29</v>
      </c>
      <c r="AF110">
        <v>0</v>
      </c>
      <c r="AG110" s="36">
        <f>20*LOG10(SQRT((AE110*AE110+AF110*AF110)/(AC110*AC110+AD110*AD110)))</f>
        <v>-35.86015073167049</v>
      </c>
    </row>
    <row r="111" spans="1:33" ht="13.5">
      <c r="A111" s="90"/>
      <c r="B111" s="17">
        <v>1.7</v>
      </c>
      <c r="C111" s="17">
        <f>J111/2/PI()</f>
        <v>37400</v>
      </c>
      <c r="D111" s="17">
        <f>O111</f>
        <v>-23.29651703526915</v>
      </c>
      <c r="E111" s="17">
        <f>U111</f>
        <v>-11.758233824619609</v>
      </c>
      <c r="F111" s="17">
        <f>AA111</f>
        <v>-4.772875858855371</v>
      </c>
      <c r="G111" s="17">
        <f>AG111</f>
        <v>-39.82762671874413</v>
      </c>
      <c r="I111" s="36">
        <f>B111*2*PI()</f>
        <v>10.681415022205297</v>
      </c>
      <c r="J111" s="36">
        <f>I111*$D$4</f>
        <v>234991.13048851653</v>
      </c>
      <c r="K111" s="36">
        <f>-1*J111*J111+$D$9</f>
        <v>-51362983267.04666</v>
      </c>
      <c r="L111" s="36">
        <f>J111*$D$8</f>
        <v>23264145182.508324</v>
      </c>
      <c r="M111" s="36">
        <f>$D$10</f>
        <v>3857848141.2243404</v>
      </c>
      <c r="N111">
        <v>0</v>
      </c>
      <c r="O111" s="36">
        <f>20*LOG10(SQRT((M111*M111+N111*N111)/(K111*K111+L111*L111)))</f>
        <v>-23.29651703526915</v>
      </c>
      <c r="Q111" s="36">
        <f>-1*J111*J111+$E$9</f>
        <v>-43241305854.984634</v>
      </c>
      <c r="R111" s="36">
        <f>J111*$E$8</f>
        <v>16777890224.797699</v>
      </c>
      <c r="S111" s="36">
        <f>$E$10</f>
        <v>11979525553.286367</v>
      </c>
      <c r="T111">
        <v>0</v>
      </c>
      <c r="U111" s="36">
        <f>20*LOG10(SQRT((S111*S111+T111*T111)/(Q111*Q111+R111*R111)))</f>
        <v>-11.758233824619609</v>
      </c>
      <c r="W111" s="36">
        <f>-1*J111*J111+$F$9</f>
        <v>-34910634584.590805</v>
      </c>
      <c r="X111" s="36">
        <f>J111*$F$8</f>
        <v>5969026041.820624</v>
      </c>
      <c r="Y111" s="36">
        <f>$F$10</f>
        <v>20444244122.716484</v>
      </c>
      <c r="Z111">
        <v>0</v>
      </c>
      <c r="AA111" s="36">
        <f>20*LOG10(SQRT((Y111*Y111+Z111*Z111)/(W111*W111+X111*X111)))</f>
        <v>-4.772875858855371</v>
      </c>
      <c r="AC111" s="36">
        <f>K111*Q111*W111-L111*R111*W111-K111*R111*X111-Q111*L111*X111</f>
        <v>-5.276161647695274E+31</v>
      </c>
      <c r="AD111" s="36">
        <f>K111*W111*R111+Q111*W111*L111+K111*Q111*X111-L111*R111*X111</f>
        <v>7.613116884454171E+31</v>
      </c>
      <c r="AE111" s="36">
        <f>M111*S111*Y111</f>
        <v>9.448346344802184E+29</v>
      </c>
      <c r="AF111">
        <v>0</v>
      </c>
      <c r="AG111" s="36">
        <f>20*LOG10(SQRT((AE111*AE111+AF111*AF111)/(AC111*AC111+AD111*AD111)))</f>
        <v>-39.82762671874413</v>
      </c>
    </row>
    <row r="112" spans="1:33" ht="13.5">
      <c r="A112" s="90"/>
      <c r="B112" s="17">
        <v>1.8</v>
      </c>
      <c r="C112" s="17">
        <f>J112/2/PI()</f>
        <v>39600</v>
      </c>
      <c r="D112" s="17">
        <f>O112</f>
        <v>-24.268261839505296</v>
      </c>
      <c r="E112" s="17">
        <f>U112</f>
        <v>-12.915934958439806</v>
      </c>
      <c r="F112" s="17">
        <f>AA112</f>
        <v>-6.269197203556269</v>
      </c>
      <c r="G112" s="17">
        <f>AG112</f>
        <v>-43.45339400150137</v>
      </c>
      <c r="I112" s="36">
        <f>B112*2*PI()</f>
        <v>11.309733552923255</v>
      </c>
      <c r="J112" s="36">
        <f>I112*$D$4</f>
        <v>248814.13816431162</v>
      </c>
      <c r="K112" s="36">
        <f>-1*J112*J112+$D$9</f>
        <v>-58050627209.22481</v>
      </c>
      <c r="L112" s="36">
        <f>J112*$D$8</f>
        <v>24632624310.891163</v>
      </c>
      <c r="M112" s="36">
        <f>$D$10</f>
        <v>3857848141.2243404</v>
      </c>
      <c r="N112">
        <v>0</v>
      </c>
      <c r="O112" s="36">
        <f>20*LOG10(SQRT((M112*M112+N112*N112)/(K112*K112+L112*L112)))</f>
        <v>-24.268261839505296</v>
      </c>
      <c r="Q112" s="36">
        <f>-1*J112*J112+$E$9</f>
        <v>-49928949797.16278</v>
      </c>
      <c r="R112" s="36">
        <f>J112*$E$8</f>
        <v>17764824943.903446</v>
      </c>
      <c r="S112" s="36">
        <f>$E$10</f>
        <v>11979525553.286367</v>
      </c>
      <c r="T112">
        <v>0</v>
      </c>
      <c r="U112" s="36">
        <f>20*LOG10(SQRT((S112*S112+T112*T112)/(Q112*Q112+R112*R112)))</f>
        <v>-12.915934958439806</v>
      </c>
      <c r="W112" s="36">
        <f>-1*J112*J112+$F$9</f>
        <v>-41598278526.76895</v>
      </c>
      <c r="X112" s="36">
        <f>J112*$F$8</f>
        <v>6320145220.751249</v>
      </c>
      <c r="Y112" s="36">
        <f>$F$10</f>
        <v>20444244122.716484</v>
      </c>
      <c r="Z112">
        <v>0</v>
      </c>
      <c r="AA112" s="36">
        <f>20*LOG10(SQRT((Y112*Y112+Z112*Z112)/(W112*W112+X112*X112)))</f>
        <v>-6.269197203556269</v>
      </c>
      <c r="AC112" s="36">
        <f>K112*Q112*W112-L112*R112*W112-K112*R112*X112-Q112*L112*X112</f>
        <v>-8.807483262349378E+31</v>
      </c>
      <c r="AD112" s="36">
        <f>K112*W112*R112+Q112*W112*L112+K112*Q112*X112-L112*R112*X112</f>
        <v>1.096122366376771E+32</v>
      </c>
      <c r="AE112" s="36">
        <f>M112*S112*Y112</f>
        <v>9.448346344802184E+29</v>
      </c>
      <c r="AF112">
        <v>0</v>
      </c>
      <c r="AG112" s="36">
        <f>20*LOG10(SQRT((AE112*AE112+AF112*AF112)/(AC112*AC112+AD112*AD112)))</f>
        <v>-43.45339400150137</v>
      </c>
    </row>
    <row r="113" spans="1:33" ht="13.5">
      <c r="A113" s="90"/>
      <c r="B113" s="17">
        <v>1.9</v>
      </c>
      <c r="C113" s="17">
        <f>J113/2/PI()</f>
        <v>41800</v>
      </c>
      <c r="D113" s="17">
        <f>O113</f>
        <v>-25.18985818224894</v>
      </c>
      <c r="E113" s="17">
        <f>U113</f>
        <v>-13.994818179037484</v>
      </c>
      <c r="F113" s="17">
        <f>AA113</f>
        <v>-7.6143089095780345</v>
      </c>
      <c r="G113" s="17">
        <f>AG113</f>
        <v>-46.79898527086446</v>
      </c>
      <c r="I113" s="36">
        <f>B113*2*PI()</f>
        <v>11.938052083641214</v>
      </c>
      <c r="J113" s="36">
        <f>I113*$D$4</f>
        <v>262637.1458401067</v>
      </c>
      <c r="K113" s="36">
        <f>-1*J113*J113+$D$9</f>
        <v>-65120422233.81313</v>
      </c>
      <c r="L113" s="36">
        <f>J113*$D$8</f>
        <v>26001103439.274006</v>
      </c>
      <c r="M113" s="36">
        <f>$D$10</f>
        <v>3857848141.2243404</v>
      </c>
      <c r="N113">
        <v>0</v>
      </c>
      <c r="O113" s="36">
        <f>20*LOG10(SQRT((M113*M113+N113*N113)/(K113*K113+L113*L113)))</f>
        <v>-25.18985818224894</v>
      </c>
      <c r="Q113" s="36">
        <f>-1*J113*J113+$E$9</f>
        <v>-56998744821.75111</v>
      </c>
      <c r="R113" s="36">
        <f>J113*$E$8</f>
        <v>18751759663.009193</v>
      </c>
      <c r="S113" s="36">
        <f>$E$10</f>
        <v>11979525553.286367</v>
      </c>
      <c r="T113">
        <v>0</v>
      </c>
      <c r="U113" s="36">
        <f>20*LOG10(SQRT((S113*S113+T113*T113)/(Q113*Q113+R113*R113)))</f>
        <v>-13.994818179037484</v>
      </c>
      <c r="W113" s="36">
        <f>-1*J113*J113+$F$9</f>
        <v>-48668073551.357285</v>
      </c>
      <c r="X113" s="36">
        <f>J113*$F$8</f>
        <v>6671264399.681874</v>
      </c>
      <c r="Y113" s="36">
        <f>$F$10</f>
        <v>20444244122.716484</v>
      </c>
      <c r="Z113">
        <v>0</v>
      </c>
      <c r="AA113" s="36">
        <f>20*LOG10(SQRT((Y113*Y113+Z113*Z113)/(W113*W113+X113*X113)))</f>
        <v>-7.6143089095780345</v>
      </c>
      <c r="AC113" s="36">
        <f>K113*Q113*W113-L113*R113*W113-K113*R113*X113-Q113*L113*X113</f>
        <v>-1.3888292910951721E+32</v>
      </c>
      <c r="AD113" s="36">
        <f>K113*W113*R113+Q113*W113*L113+K113*Q113*X113-L113*R113*X113</f>
        <v>1.5306683434342778E+32</v>
      </c>
      <c r="AE113" s="36">
        <f>M113*S113*Y113</f>
        <v>9.448346344802184E+29</v>
      </c>
      <c r="AF113">
        <v>0</v>
      </c>
      <c r="AG113" s="36">
        <f>20*LOG10(SQRT((AE113*AE113+AF113*AF113)/(AC113*AC113+AD113*AD113)))</f>
        <v>-46.79898527086446</v>
      </c>
    </row>
    <row r="114" spans="1:33" ht="13.5">
      <c r="A114" s="90"/>
      <c r="B114" s="17">
        <v>2</v>
      </c>
      <c r="C114" s="17">
        <f>J114/2/PI()</f>
        <v>43999.99999999999</v>
      </c>
      <c r="D114" s="17">
        <f>O114</f>
        <v>-26.066062152080644</v>
      </c>
      <c r="E114" s="17">
        <f>U114</f>
        <v>-15.005120239799696</v>
      </c>
      <c r="F114" s="17">
        <f>AA114</f>
        <v>-8.838409627644845</v>
      </c>
      <c r="G114" s="17">
        <f>AG114</f>
        <v>-49.90959201952519</v>
      </c>
      <c r="I114" s="36">
        <f>B114*2*PI()</f>
        <v>12.566370614359172</v>
      </c>
      <c r="J114" s="36">
        <f>I114*$D$4</f>
        <v>276460.15351590177</v>
      </c>
      <c r="K114" s="36">
        <f>-1*J114*J114+$D$9</f>
        <v>-72572368340.81163</v>
      </c>
      <c r="L114" s="36">
        <f>J114*$D$8</f>
        <v>27369582567.656845</v>
      </c>
      <c r="M114" s="36">
        <f>$D$10</f>
        <v>3857848141.2243404</v>
      </c>
      <c r="N114">
        <v>0</v>
      </c>
      <c r="O114" s="36">
        <f>20*LOG10(SQRT((M114*M114+N114*N114)/(K114*K114+L114*L114)))</f>
        <v>-26.066062152080644</v>
      </c>
      <c r="Q114" s="36">
        <f>-1*J114*J114+$E$9</f>
        <v>-64450690928.749596</v>
      </c>
      <c r="R114" s="36">
        <f>J114*$E$8</f>
        <v>19738694382.114937</v>
      </c>
      <c r="S114" s="36">
        <f>$E$10</f>
        <v>11979525553.286367</v>
      </c>
      <c r="T114">
        <v>0</v>
      </c>
      <c r="U114" s="36">
        <f>20*LOG10(SQRT((S114*S114+T114*T114)/(Q114*Q114+R114*R114)))</f>
        <v>-15.005120239799696</v>
      </c>
      <c r="W114" s="36">
        <f>-1*J114*J114+$F$9</f>
        <v>-56120019658.355774</v>
      </c>
      <c r="X114" s="36">
        <f>J114*$F$8</f>
        <v>7022383578.612499</v>
      </c>
      <c r="Y114" s="36">
        <f>$F$10</f>
        <v>20444244122.716484</v>
      </c>
      <c r="Z114">
        <v>0</v>
      </c>
      <c r="AA114" s="36">
        <f>20*LOG10(SQRT((Y114*Y114+Z114*Z114)/(W114*W114+X114*X114)))</f>
        <v>-8.838409627644845</v>
      </c>
      <c r="AC114" s="36">
        <f>K114*Q114*W114-L114*R114*W114-K114*R114*X114-Q114*L114*X114</f>
        <v>-2.0972724817988628E+32</v>
      </c>
      <c r="AD114" s="36">
        <f>K114*W114*R114+Q114*W114*L114+K114*Q114*X114-L114*R114*X114</f>
        <v>2.084383879448818E+32</v>
      </c>
      <c r="AE114" s="36">
        <f>M114*S114*Y114</f>
        <v>9.448346344802184E+29</v>
      </c>
      <c r="AF114">
        <v>0</v>
      </c>
      <c r="AG114" s="36">
        <f>20*LOG10(SQRT((AE114*AE114+AF114*AF114)/(AC114*AC114+AD114*AD114)))</f>
        <v>-49.90959201952519</v>
      </c>
    </row>
    <row r="115" spans="1:33" ht="13.5">
      <c r="A115" s="90"/>
      <c r="B115" s="17">
        <v>3</v>
      </c>
      <c r="C115" s="17">
        <f>J115/2/PI()</f>
        <v>66000</v>
      </c>
      <c r="D115" s="17">
        <f>O115</f>
        <v>-33.036555311377775</v>
      </c>
      <c r="E115" s="17">
        <f>U115</f>
        <v>-22.65923003622931</v>
      </c>
      <c r="F115" s="17">
        <f>AA115</f>
        <v>-17.426774021224006</v>
      </c>
      <c r="G115" s="17">
        <f>AG115</f>
        <v>-73.12255936883109</v>
      </c>
      <c r="I115" s="36">
        <f>B115*2*PI()</f>
        <v>18.84955592153876</v>
      </c>
      <c r="J115" s="36">
        <f>I115*$D$4</f>
        <v>414690.2302738527</v>
      </c>
      <c r="K115" s="36">
        <f>-1*J115*J115+$D$9</f>
        <v>-168110138943.35666</v>
      </c>
      <c r="L115" s="36">
        <f>J115*$D$8</f>
        <v>41054373851.485275</v>
      </c>
      <c r="M115" s="36">
        <f>$D$10</f>
        <v>3857848141.2243404</v>
      </c>
      <c r="N115">
        <v>0</v>
      </c>
      <c r="O115" s="36">
        <f>20*LOG10(SQRT((M115*M115+N115*N115)/(K115*K115+L115*L115)))</f>
        <v>-33.036555311377775</v>
      </c>
      <c r="Q115" s="36">
        <f>-1*J115*J115+$E$9</f>
        <v>-159988461531.29462</v>
      </c>
      <c r="R115" s="36">
        <f>J115*$E$8</f>
        <v>29608041573.172413</v>
      </c>
      <c r="S115" s="36">
        <f>$E$10</f>
        <v>11979525553.286367</v>
      </c>
      <c r="T115">
        <v>0</v>
      </c>
      <c r="U115" s="36">
        <f>20*LOG10(SQRT((S115*S115+T115*T115)/(Q115*Q115+R115*R115)))</f>
        <v>-22.65923003622931</v>
      </c>
      <c r="W115" s="36">
        <f>-1*J115*J115+$F$9</f>
        <v>-151657790260.9008</v>
      </c>
      <c r="X115" s="36">
        <f>J115*$F$8</f>
        <v>10533575367.918749</v>
      </c>
      <c r="Y115" s="36">
        <f>$F$10</f>
        <v>20444244122.716484</v>
      </c>
      <c r="Z115">
        <v>0</v>
      </c>
      <c r="AA115" s="36">
        <f>20*LOG10(SQRT((Y115*Y115+Z115*Z115)/(W115*W115+X115*X115)))</f>
        <v>-17.426774021224006</v>
      </c>
      <c r="AC115" s="36">
        <f>K115*Q115*W115-L115*R115*W115-K115*R115*X115-Q115*L115*X115</f>
        <v>-3.7729768751841906E+33</v>
      </c>
      <c r="AD115" s="36">
        <f>K115*W115*R115+Q115*W115*L115+K115*Q115*X115-L115*R115*X115</f>
        <v>2.0214896811257123E+33</v>
      </c>
      <c r="AE115" s="36">
        <f>M115*S115*Y115</f>
        <v>9.448346344802184E+29</v>
      </c>
      <c r="AF115">
        <v>0</v>
      </c>
      <c r="AG115" s="36">
        <f>20*LOG10(SQRT((AE115*AE115+AF115*AF115)/(AC115*AC115+AD115*AD115)))</f>
        <v>-73.12255936883109</v>
      </c>
    </row>
    <row r="116" spans="1:33" ht="13.5">
      <c r="A116" s="90"/>
      <c r="B116" s="17">
        <v>4</v>
      </c>
      <c r="C116" s="17">
        <f>J116/2/PI()</f>
        <v>87999.99999999999</v>
      </c>
      <c r="D116" s="17">
        <f>O116</f>
        <v>-38.00980853909413</v>
      </c>
      <c r="E116" s="17">
        <f>U116</f>
        <v>-27.86825150563726</v>
      </c>
      <c r="F116" s="17">
        <f>AA116</f>
        <v>-22.9084867405904</v>
      </c>
      <c r="G116" s="17">
        <f>AG116</f>
        <v>-88.78654678532179</v>
      </c>
      <c r="I116" s="36">
        <f>B116*2*PI()</f>
        <v>25.132741228718345</v>
      </c>
      <c r="J116" s="36">
        <f>I116*$D$4</f>
        <v>552920.3070318035</v>
      </c>
      <c r="K116" s="36">
        <f>-1*J116*J116+$D$9</f>
        <v>-301863017786.9195</v>
      </c>
      <c r="L116" s="36">
        <f>J116*$D$8</f>
        <v>54739165135.31369</v>
      </c>
      <c r="M116" s="36">
        <f>$D$10</f>
        <v>3857848141.2243404</v>
      </c>
      <c r="N116">
        <v>0</v>
      </c>
      <c r="O116" s="36">
        <f>20*LOG10(SQRT((M116*M116+N116*N116)/(K116*K116+L116*L116)))</f>
        <v>-38.00980853909413</v>
      </c>
      <c r="Q116" s="36">
        <f>-1*J116*J116+$E$9</f>
        <v>-293741340374.8575</v>
      </c>
      <c r="R116" s="36">
        <f>J116*$E$8</f>
        <v>39477388764.22987</v>
      </c>
      <c r="S116" s="36">
        <f>$E$10</f>
        <v>11979525553.286367</v>
      </c>
      <c r="T116">
        <v>0</v>
      </c>
      <c r="U116" s="36">
        <f>20*LOG10(SQRT((S116*S116+T116*T116)/(Q116*Q116+R116*R116)))</f>
        <v>-27.86825150563726</v>
      </c>
      <c r="W116" s="36">
        <f>-1*J116*J116+$F$9</f>
        <v>-285410669104.4637</v>
      </c>
      <c r="X116" s="36">
        <f>J116*$F$8</f>
        <v>14044767157.224998</v>
      </c>
      <c r="Y116" s="36">
        <f>$F$10</f>
        <v>20444244122.716484</v>
      </c>
      <c r="Z116">
        <v>0</v>
      </c>
      <c r="AA116" s="36">
        <f>20*LOG10(SQRT((Y116*Y116+Z116*Z116)/(W116*W116+X116*X116)))</f>
        <v>-22.9084867405904</v>
      </c>
      <c r="AC116" s="36">
        <f>K116*Q116*W116-L116*R116*W116-K116*R116*X116-Q116*L116*X116</f>
        <v>-2.429730639876133E+34</v>
      </c>
      <c r="AD116" s="36">
        <f>K116*W116*R116+Q116*W116*L116+K116*Q116*X116-L116*R116*X116</f>
        <v>9.20532848303508E+33</v>
      </c>
      <c r="AE116" s="36">
        <f>M116*S116*Y116</f>
        <v>9.448346344802184E+29</v>
      </c>
      <c r="AF116">
        <v>0</v>
      </c>
      <c r="AG116" s="36">
        <f>20*LOG10(SQRT((AE116*AE116+AF116*AF116)/(AC116*AC116+AD116*AD116)))</f>
        <v>-88.78654678532179</v>
      </c>
    </row>
    <row r="117" spans="1:33" ht="13.5">
      <c r="A117" s="90"/>
      <c r="B117" s="17">
        <v>5</v>
      </c>
      <c r="C117" s="17">
        <f>J117/2/PI()</f>
        <v>110000</v>
      </c>
      <c r="D117" s="17">
        <f>O117</f>
        <v>-41.87519920958004</v>
      </c>
      <c r="E117" s="17">
        <f>U117</f>
        <v>-31.84199551271022</v>
      </c>
      <c r="F117" s="17">
        <f>AA117</f>
        <v>-27.000490561780126</v>
      </c>
      <c r="G117" s="17">
        <f>AG117</f>
        <v>-100.7176852840704</v>
      </c>
      <c r="I117" s="36">
        <f>B117*2*PI()</f>
        <v>31.41592653589793</v>
      </c>
      <c r="J117" s="36">
        <f>I117*$D$4</f>
        <v>691150.3837897545</v>
      </c>
      <c r="K117" s="36">
        <f>-1*J117*J117+$D$9</f>
        <v>-473831004871.50055</v>
      </c>
      <c r="L117" s="36">
        <f>J117*$D$8</f>
        <v>68423956419.14212</v>
      </c>
      <c r="M117" s="36">
        <f>$D$10</f>
        <v>3857848141.2243404</v>
      </c>
      <c r="N117">
        <v>0</v>
      </c>
      <c r="O117" s="36">
        <f>20*LOG10(SQRT((M117*M117+N117*N117)/(K117*K117+L117*L117)))</f>
        <v>-41.87519920958004</v>
      </c>
      <c r="Q117" s="36">
        <f>-1*J117*J117+$E$9</f>
        <v>-465709327459.43854</v>
      </c>
      <c r="R117" s="36">
        <f>J117*$E$8</f>
        <v>49346735955.287346</v>
      </c>
      <c r="S117" s="36">
        <f>$E$10</f>
        <v>11979525553.286367</v>
      </c>
      <c r="T117">
        <v>0</v>
      </c>
      <c r="U117" s="36">
        <f>20*LOG10(SQRT((S117*S117+T117*T117)/(Q117*Q117+R117*R117)))</f>
        <v>-31.84199551271022</v>
      </c>
      <c r="W117" s="36">
        <f>-1*J117*J117+$F$9</f>
        <v>-457378656189.04474</v>
      </c>
      <c r="X117" s="36">
        <f>J117*$F$8</f>
        <v>17555958946.53125</v>
      </c>
      <c r="Y117" s="36">
        <f>$F$10</f>
        <v>20444244122.716484</v>
      </c>
      <c r="Z117">
        <v>0</v>
      </c>
      <c r="AA117" s="36">
        <f>20*LOG10(SQRT((Y117*Y117+Z117*Z117)/(W117*W117+X117*X117)))</f>
        <v>-27.000490561780126</v>
      </c>
      <c r="AC117" s="36">
        <f>K117*Q117*W117-L117*R117*W117-K117*R117*X117-Q117*L117*X117</f>
        <v>-9.841434844516233E+34</v>
      </c>
      <c r="AD117" s="36">
        <f>K117*W117*R117+Q117*W117*L117+K117*Q117*X117-L117*R117*X117</f>
        <v>2.9083865612713313E+34</v>
      </c>
      <c r="AE117" s="36">
        <f>M117*S117*Y117</f>
        <v>9.448346344802184E+29</v>
      </c>
      <c r="AF117">
        <v>0</v>
      </c>
      <c r="AG117" s="36">
        <f>20*LOG10(SQRT((AE117*AE117+AF117*AF117)/(AC117*AC117+AD117*AD117)))</f>
        <v>-100.7176852840704</v>
      </c>
    </row>
    <row r="118" spans="1:33" ht="13.5">
      <c r="A118" s="90"/>
      <c r="B118" s="17">
        <v>6</v>
      </c>
      <c r="C118" s="17">
        <f>J118/2/PI()</f>
        <v>132000</v>
      </c>
      <c r="D118" s="17">
        <f>O118</f>
        <v>-45.036531575575424</v>
      </c>
      <c r="E118" s="17">
        <f>U118</f>
        <v>-35.06196751973797</v>
      </c>
      <c r="F118" s="17">
        <f>AA118</f>
        <v>-30.28273086138704</v>
      </c>
      <c r="G118" s="17">
        <f>AG118</f>
        <v>-110.38122995670044</v>
      </c>
      <c r="I118" s="36">
        <f>B118*2*PI()</f>
        <v>37.69911184307752</v>
      </c>
      <c r="J118" s="36">
        <f>I118*$D$4</f>
        <v>829380.4605477054</v>
      </c>
      <c r="K118" s="36">
        <f>-1*J118*J118+$D$9</f>
        <v>-684014100197.0996</v>
      </c>
      <c r="L118" s="36">
        <f>J118*$D$8</f>
        <v>82108747702.97055</v>
      </c>
      <c r="M118" s="36">
        <f>$D$10</f>
        <v>3857848141.2243404</v>
      </c>
      <c r="N118">
        <v>0</v>
      </c>
      <c r="O118" s="36">
        <f>20*LOG10(SQRT((M118*M118+N118*N118)/(K118*K118+L118*L118)))</f>
        <v>-45.036531575575424</v>
      </c>
      <c r="Q118" s="36">
        <f>-1*J118*J118+$E$9</f>
        <v>-675892422785.0376</v>
      </c>
      <c r="R118" s="36">
        <f>J118*$E$8</f>
        <v>59216083146.344826</v>
      </c>
      <c r="S118" s="36">
        <f>$E$10</f>
        <v>11979525553.286367</v>
      </c>
      <c r="T118">
        <v>0</v>
      </c>
      <c r="U118" s="36">
        <f>20*LOG10(SQRT((S118*S118+T118*T118)/(Q118*Q118+R118*R118)))</f>
        <v>-35.06196751973797</v>
      </c>
      <c r="W118" s="36">
        <f>-1*J118*J118+$F$9</f>
        <v>-667561751514.6438</v>
      </c>
      <c r="X118" s="36">
        <f>J118*$F$8</f>
        <v>21067150735.837498</v>
      </c>
      <c r="Y118" s="36">
        <f>$F$10</f>
        <v>20444244122.716484</v>
      </c>
      <c r="Z118">
        <v>0</v>
      </c>
      <c r="AA118" s="36">
        <f>20*LOG10(SQRT((Y118*Y118+Z118*Z118)/(W118*W118+X118*X118)))</f>
        <v>-30.28273086138704</v>
      </c>
      <c r="AC118" s="36">
        <f>K118*Q118*W118-L118*R118*W118-K118*R118*X118-Q118*L118*X118</f>
        <v>-3.033588486488239E+35</v>
      </c>
      <c r="AD118" s="36">
        <f>K118*W118*R118+Q118*W118*L118+K118*Q118*X118-L118*R118*X118</f>
        <v>7.372413901731285E+34</v>
      </c>
      <c r="AE118" s="36">
        <f>M118*S118*Y118</f>
        <v>9.448346344802184E+29</v>
      </c>
      <c r="AF118">
        <v>0</v>
      </c>
      <c r="AG118" s="36">
        <f>20*LOG10(SQRT((AE118*AE118+AF118*AF118)/(AC118*AC118+AD118*AD118)))</f>
        <v>-110.38122995670044</v>
      </c>
    </row>
    <row r="119" spans="1:33" ht="13.5">
      <c r="A119" s="90"/>
      <c r="B119" s="17">
        <v>7</v>
      </c>
      <c r="C119" s="17">
        <f>J119/2/PI()</f>
        <v>154000</v>
      </c>
      <c r="D119" s="17">
        <f>O119</f>
        <v>-47.71085671324009</v>
      </c>
      <c r="E119" s="17">
        <f>U119</f>
        <v>-37.77157384260109</v>
      </c>
      <c r="F119" s="17">
        <f>AA119</f>
        <v>-33.029234515946655</v>
      </c>
      <c r="G119" s="17">
        <f>AG119</f>
        <v>-118.51166507178783</v>
      </c>
      <c r="I119" s="36">
        <f>B119*2*PI()</f>
        <v>43.982297150257104</v>
      </c>
      <c r="J119" s="36">
        <f>I119*$D$4</f>
        <v>967610.5373056562</v>
      </c>
      <c r="K119" s="36">
        <f>-1*J119*J119+$D$9</f>
        <v>-932412303763.7164</v>
      </c>
      <c r="L119" s="36">
        <f>J119*$D$8</f>
        <v>95793538986.79897</v>
      </c>
      <c r="M119" s="36">
        <f>$D$10</f>
        <v>3857848141.2243404</v>
      </c>
      <c r="N119">
        <v>0</v>
      </c>
      <c r="O119" s="36">
        <f>20*LOG10(SQRT((M119*M119+N119*N119)/(K119*K119+L119*L119)))</f>
        <v>-47.71085671324009</v>
      </c>
      <c r="Q119" s="36">
        <f>-1*J119*J119+$E$9</f>
        <v>-924290626351.6544</v>
      </c>
      <c r="R119" s="36">
        <f>J119*$E$8</f>
        <v>69085430337.40228</v>
      </c>
      <c r="S119" s="36">
        <f>$E$10</f>
        <v>11979525553.286367</v>
      </c>
      <c r="T119">
        <v>0</v>
      </c>
      <c r="U119" s="36">
        <f>20*LOG10(SQRT((S119*S119+T119*T119)/(Q119*Q119+R119*R119)))</f>
        <v>-37.77157384260109</v>
      </c>
      <c r="W119" s="36">
        <f>-1*J119*J119+$F$9</f>
        <v>-915959955081.2606</v>
      </c>
      <c r="X119" s="36">
        <f>J119*$F$8</f>
        <v>24578342525.14375</v>
      </c>
      <c r="Y119" s="36">
        <f>$F$10</f>
        <v>20444244122.716484</v>
      </c>
      <c r="Z119">
        <v>0</v>
      </c>
      <c r="AA119" s="36">
        <f>20*LOG10(SQRT((Y119*Y119+Z119*Z119)/(W119*W119+X119*X119)))</f>
        <v>-33.029234515946655</v>
      </c>
      <c r="AC119" s="36">
        <f>K119*Q119*W119-L119*R119*W119-K119*R119*X119-Q119*L119*X119</f>
        <v>-7.795713648457393E+35</v>
      </c>
      <c r="AD119" s="36">
        <f>K119*W119*R119+Q119*W119*L119+K119*Q119*X119-L119*R119*X119</f>
        <v>1.6112209555412614E+35</v>
      </c>
      <c r="AE119" s="36">
        <f>M119*S119*Y119</f>
        <v>9.448346344802184E+29</v>
      </c>
      <c r="AF119">
        <v>0</v>
      </c>
      <c r="AG119" s="36">
        <f>20*LOG10(SQRT((AE119*AE119+AF119*AF119)/(AC119*AC119+AD119*AD119)))</f>
        <v>-118.51166507178783</v>
      </c>
    </row>
    <row r="120" spans="1:33" ht="13.5">
      <c r="A120" s="90"/>
      <c r="B120" s="17">
        <v>8</v>
      </c>
      <c r="C120" s="17">
        <f>J120/2/PI()</f>
        <v>175999.99999999997</v>
      </c>
      <c r="D120" s="17">
        <f>O120</f>
        <v>-50.02824153404858</v>
      </c>
      <c r="E120" s="17">
        <f>U120</f>
        <v>-40.111826157930814</v>
      </c>
      <c r="F120" s="17">
        <f>AA120</f>
        <v>-35.39317856090169</v>
      </c>
      <c r="G120" s="17">
        <f>AG120</f>
        <v>-125.53324625288107</v>
      </c>
      <c r="I120" s="36">
        <f>B120*2*PI()</f>
        <v>50.26548245743669</v>
      </c>
      <c r="J120" s="36">
        <f>I120*$D$4</f>
        <v>1105840.614063607</v>
      </c>
      <c r="K120" s="36">
        <f>-1*J120*J120+$D$9</f>
        <v>-1219025615571.351</v>
      </c>
      <c r="L120" s="36">
        <f>J120*$D$8</f>
        <v>109478330270.62738</v>
      </c>
      <c r="M120" s="36">
        <f>$D$10</f>
        <v>3857848141.2243404</v>
      </c>
      <c r="N120">
        <v>0</v>
      </c>
      <c r="O120" s="36">
        <f>20*LOG10(SQRT((M120*M120+N120*N120)/(K120*K120+L120*L120)))</f>
        <v>-50.02824153404858</v>
      </c>
      <c r="Q120" s="36">
        <f>-1*J120*J120+$E$9</f>
        <v>-1210903938159.289</v>
      </c>
      <c r="R120" s="36">
        <f>J120*$E$8</f>
        <v>78954777528.45975</v>
      </c>
      <c r="S120" s="36">
        <f>$E$10</f>
        <v>11979525553.286367</v>
      </c>
      <c r="T120">
        <v>0</v>
      </c>
      <c r="U120" s="36">
        <f>20*LOG10(SQRT((S120*S120+T120*T120)/(Q120*Q120+R120*R120)))</f>
        <v>-40.111826157930814</v>
      </c>
      <c r="W120" s="36">
        <f>-1*J120*J120+$F$9</f>
        <v>-1202573266888.8953</v>
      </c>
      <c r="X120" s="36">
        <f>J120*$F$8</f>
        <v>28089534314.449997</v>
      </c>
      <c r="Y120" s="36">
        <f>$F$10</f>
        <v>20444244122.716484</v>
      </c>
      <c r="Z120">
        <v>0</v>
      </c>
      <c r="AA120" s="36">
        <f>20*LOG10(SQRT((Y120*Y120+Z120*Z120)/(W120*W120+X120*X120)))</f>
        <v>-35.39317856090169</v>
      </c>
      <c r="AC120" s="36">
        <f>K120*Q120*W120-L120*R120*W120-K120*R120*X120-Q120*L120*X120</f>
        <v>-1.7583237883098007E+36</v>
      </c>
      <c r="AD120" s="36">
        <f>K120*W120*R120+Q120*W120*L120+K120*Q120*X120-L120*R120*X120</f>
        <v>3.163883727726138E+35</v>
      </c>
      <c r="AE120" s="36">
        <f>M120*S120*Y120</f>
        <v>9.448346344802184E+29</v>
      </c>
      <c r="AF120">
        <v>0</v>
      </c>
      <c r="AG120" s="36">
        <f>20*LOG10(SQRT((AE120*AE120+AF120*AF120)/(AC120*AC120+AD120*AD120)))</f>
        <v>-125.53324625288107</v>
      </c>
    </row>
    <row r="121" spans="2:33" ht="13.5">
      <c r="B121" s="17">
        <v>9</v>
      </c>
      <c r="C121" s="17">
        <f>J121/2/PI()</f>
        <v>198000</v>
      </c>
      <c r="D121" s="17">
        <f>O121</f>
        <v>-52.07277429329369</v>
      </c>
      <c r="E121" s="17">
        <f>U121</f>
        <v>-42.17202239998077</v>
      </c>
      <c r="F121" s="17">
        <f>AA121</f>
        <v>-37.46950272502681</v>
      </c>
      <c r="G121" s="17">
        <f>AG121</f>
        <v>-131.71429941830127</v>
      </c>
      <c r="I121" s="36">
        <f>B121*2*PI()</f>
        <v>56.548667764616276</v>
      </c>
      <c r="J121" s="36">
        <f>I121*$D$4</f>
        <v>1244070.690821558</v>
      </c>
      <c r="K121" s="36">
        <f>-1*J121*J121+$D$9</f>
        <v>-1543854035620.0042</v>
      </c>
      <c r="L121" s="36">
        <f>J121*$D$8</f>
        <v>123163121554.45581</v>
      </c>
      <c r="M121" s="36">
        <f>$D$10</f>
        <v>3857848141.2243404</v>
      </c>
      <c r="N121">
        <v>0</v>
      </c>
      <c r="O121" s="36">
        <f>20*LOG10(SQRT((M121*M121+N121*N121)/(K121*K121+L121*L121)))</f>
        <v>-52.07277429329369</v>
      </c>
      <c r="Q121" s="36">
        <f>-1*J121*J121+$E$9</f>
        <v>-1535732358207.9421</v>
      </c>
      <c r="R121" s="36">
        <f>J121*$E$8</f>
        <v>88824124719.51723</v>
      </c>
      <c r="S121" s="36">
        <f>$E$10</f>
        <v>11979525553.286367</v>
      </c>
      <c r="T121">
        <v>0</v>
      </c>
      <c r="U121" s="36">
        <f>20*LOG10(SQRT((S121*S121+T121*T121)/(Q121*Q121+R121*R121)))</f>
        <v>-42.17202239998077</v>
      </c>
      <c r="W121" s="36">
        <f>-1*J121*J121+$F$9</f>
        <v>-1527401686937.5483</v>
      </c>
      <c r="X121" s="36">
        <f>J121*$F$8</f>
        <v>31600726103.756245</v>
      </c>
      <c r="Y121" s="36">
        <f>$F$10</f>
        <v>20444244122.716484</v>
      </c>
      <c r="Z121">
        <v>0</v>
      </c>
      <c r="AA121" s="36">
        <f>20*LOG10(SQRT((Y121*Y121+Z121*Z121)/(W121*W121+X121*X121)))</f>
        <v>-37.46950272502681</v>
      </c>
      <c r="AC121" s="36">
        <f>K121*Q121*W121-L121*R121*W121-K121*R121*X121-Q121*L121*X121</f>
        <v>-3.594367687032118E+36</v>
      </c>
      <c r="AD121" s="36">
        <f>K121*W121*R121+Q121*W121*L121+K121*Q121*X121-L121*R121*X121</f>
        <v>5.7293408069643325E+35</v>
      </c>
      <c r="AE121" s="36">
        <f>M121*S121*Y121</f>
        <v>9.448346344802184E+29</v>
      </c>
      <c r="AF121">
        <v>0</v>
      </c>
      <c r="AG121" s="36">
        <f>20*LOG10(SQRT((AE121*AE121+AF121*AF121)/(AC121*AC121+AD121*AD121)))</f>
        <v>-131.71429941830127</v>
      </c>
    </row>
    <row r="122" spans="10:13" ht="13.5">
      <c r="J122" s="36">
        <f>I122*$D$4</f>
        <v>0</v>
      </c>
      <c r="M122" t="s">
        <v>10</v>
      </c>
    </row>
    <row r="123" spans="2:33" ht="13.5">
      <c r="B123" s="17">
        <v>0</v>
      </c>
      <c r="C123" s="17">
        <f>J123/2/PI()</f>
        <v>0</v>
      </c>
      <c r="D123" s="17">
        <f>O123</f>
        <v>0</v>
      </c>
      <c r="E123" s="17">
        <f>U123</f>
        <v>0</v>
      </c>
      <c r="F123" s="17">
        <f>AA123</f>
        <v>0.05713852122241215</v>
      </c>
      <c r="G123" s="17">
        <f>AG123</f>
        <v>0.05713852122241215</v>
      </c>
      <c r="I123" s="36">
        <f>B123*2*PI()</f>
        <v>0</v>
      </c>
      <c r="J123" s="36">
        <f>I123*$D$4</f>
        <v>0</v>
      </c>
      <c r="K123" s="36">
        <f>-1*J123*J123+$D$9</f>
        <v>3857848141.2243404</v>
      </c>
      <c r="L123" s="36">
        <f>J123*$D$8</f>
        <v>0</v>
      </c>
      <c r="M123" s="36">
        <f>$D$10</f>
        <v>3857848141.2243404</v>
      </c>
      <c r="N123">
        <v>0</v>
      </c>
      <c r="O123" s="36">
        <f>20*LOG10(SQRT((M123*M123+N123*N123)/(K123*K123+L123*L123)))</f>
        <v>0</v>
      </c>
      <c r="Q123" s="36">
        <f>-1*J123*J123+$E$9</f>
        <v>11979525553.286367</v>
      </c>
      <c r="R123" s="36">
        <f>J123*$E$8</f>
        <v>0</v>
      </c>
      <c r="S123" s="36">
        <f>$E$10</f>
        <v>11979525553.286367</v>
      </c>
      <c r="T123">
        <v>0</v>
      </c>
      <c r="U123" s="36">
        <f>20*LOG10(SQRT((S123*S123+T123*T123)/(Q123*Q123+R123*R123)))</f>
        <v>0</v>
      </c>
      <c r="W123" s="36">
        <f>-1*J123*J123+$F$9</f>
        <v>20310196823.680195</v>
      </c>
      <c r="X123" s="36">
        <f>J123*$F$8</f>
        <v>0</v>
      </c>
      <c r="Y123" s="36">
        <f>$F$10</f>
        <v>20444244122.716484</v>
      </c>
      <c r="Z123">
        <v>0</v>
      </c>
      <c r="AA123" s="36">
        <f>20*LOG10(SQRT((Y123*Y123+Z123*Z123)/(W123*W123+X123*X123)))</f>
        <v>0.05713852122241215</v>
      </c>
      <c r="AC123" s="36">
        <f>K123*Q123*W123-L123*R123*W123-K123*R123*X123-Q123*L123*X123</f>
        <v>9.386396130341927E+29</v>
      </c>
      <c r="AD123" s="36">
        <f>K123*W123*R123+Q123*W123*L123+K123*Q123*X123-L123*R123*X123</f>
        <v>0</v>
      </c>
      <c r="AE123" s="36">
        <f>M123*S123*Y123</f>
        <v>9.448346344802184E+29</v>
      </c>
      <c r="AF123">
        <v>0</v>
      </c>
      <c r="AG123" s="36">
        <f>20*LOG10(SQRT((AE123*AE123+AF123*AF123)/(AC123*AC123+AD123*AD123)))</f>
        <v>0.05713852122241215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3"/>
  <sheetViews>
    <sheetView workbookViewId="0" topLeftCell="A56">
      <selection activeCell="F65" sqref="F65"/>
    </sheetView>
  </sheetViews>
  <sheetFormatPr defaultColWidth="9.00390625" defaultRowHeight="13.5"/>
  <cols>
    <col min="1" max="1" width="11.75390625" style="0" customWidth="1"/>
    <col min="3" max="3" width="10.25390625" style="0" customWidth="1"/>
    <col min="4" max="4" width="13.875" style="0" customWidth="1"/>
    <col min="5" max="5" width="15.00390625" style="0" customWidth="1"/>
    <col min="6" max="6" width="16.625" style="0" customWidth="1"/>
    <col min="7" max="7" width="14.375" style="0" customWidth="1"/>
    <col min="9" max="9" width="16.00390625" style="0" customWidth="1"/>
    <col min="10" max="10" width="14.875" style="0" customWidth="1"/>
    <col min="11" max="11" width="17.00390625" style="0" customWidth="1"/>
    <col min="12" max="12" width="19.125" style="0" customWidth="1"/>
    <col min="13" max="13" width="18.375" style="0" customWidth="1"/>
    <col min="14" max="14" width="10.50390625" style="0" customWidth="1"/>
    <col min="17" max="17" width="14.875" style="0" customWidth="1"/>
    <col min="18" max="18" width="17.125" style="0" customWidth="1"/>
    <col min="19" max="19" width="20.875" style="0" customWidth="1"/>
    <col min="20" max="20" width="12.25390625" style="0" customWidth="1"/>
    <col min="21" max="21" width="14.375" style="0" customWidth="1"/>
    <col min="23" max="23" width="15.50390625" style="0" customWidth="1"/>
    <col min="24" max="24" width="16.625" style="0" customWidth="1"/>
    <col min="25" max="25" width="16.50390625" style="0" customWidth="1"/>
    <col min="29" max="29" width="15.375" style="0" customWidth="1"/>
    <col min="30" max="30" width="14.875" style="0" customWidth="1"/>
    <col min="31" max="31" width="17.375" style="0" customWidth="1"/>
  </cols>
  <sheetData>
    <row r="1" spans="2:3" ht="13.5">
      <c r="B1" s="1"/>
      <c r="C1" s="1"/>
    </row>
    <row r="2" spans="2:3" ht="13.5">
      <c r="B2" s="3" t="s">
        <v>64</v>
      </c>
      <c r="C2" s="3"/>
    </row>
    <row r="3" spans="2:15" ht="13.5">
      <c r="B3" s="4"/>
      <c r="F3" s="92" t="s">
        <v>88</v>
      </c>
      <c r="J3" s="6"/>
      <c r="K3" s="6"/>
      <c r="L3" s="6"/>
      <c r="M3" s="6"/>
      <c r="N3" s="6"/>
      <c r="O3" s="6"/>
    </row>
    <row r="4" spans="2:15" ht="13.5">
      <c r="B4" s="7" t="s">
        <v>3</v>
      </c>
      <c r="C4" s="8"/>
      <c r="D4" s="9">
        <v>22000</v>
      </c>
      <c r="E4" s="10"/>
      <c r="F4" s="11"/>
      <c r="G4" s="12"/>
      <c r="H4" s="13"/>
      <c r="I4" s="6"/>
      <c r="J4" s="6"/>
      <c r="K4" s="14"/>
      <c r="L4" s="6"/>
      <c r="M4" s="14"/>
      <c r="N4" s="6"/>
      <c r="O4" s="6"/>
    </row>
    <row r="5" spans="2:15" ht="13.5">
      <c r="B5" s="15" t="s">
        <v>4</v>
      </c>
      <c r="C5" s="16"/>
      <c r="D5" s="17">
        <f>D4*2*PI()</f>
        <v>138230.07675795088</v>
      </c>
      <c r="E5" s="17"/>
      <c r="F5" s="18"/>
      <c r="G5" s="12"/>
      <c r="H5" s="13"/>
      <c r="I5" s="6"/>
      <c r="J5" s="6"/>
      <c r="K5" s="14"/>
      <c r="L5" s="6"/>
      <c r="M5" s="14"/>
      <c r="N5" s="6"/>
      <c r="O5" s="6"/>
    </row>
    <row r="6" spans="2:15" ht="13.5">
      <c r="B6" s="19" t="s">
        <v>5</v>
      </c>
      <c r="C6" s="20"/>
      <c r="D6" s="21" t="s">
        <v>66</v>
      </c>
      <c r="E6" s="21"/>
      <c r="F6" s="22"/>
      <c r="G6" s="12"/>
      <c r="H6" s="13"/>
      <c r="I6" s="6"/>
      <c r="J6" s="6"/>
      <c r="K6" s="14"/>
      <c r="L6" s="6"/>
      <c r="M6" s="14"/>
      <c r="N6" s="6"/>
      <c r="O6" s="6"/>
    </row>
    <row r="7" spans="2:15" ht="13.5">
      <c r="B7" s="19"/>
      <c r="C7" s="20"/>
      <c r="D7" s="21" t="s">
        <v>6</v>
      </c>
      <c r="E7" s="21" t="s">
        <v>7</v>
      </c>
      <c r="F7" s="22" t="s">
        <v>8</v>
      </c>
      <c r="G7" s="12"/>
      <c r="H7" s="13"/>
      <c r="I7" s="6"/>
      <c r="J7" s="6"/>
      <c r="K7" s="14"/>
      <c r="L7" s="6"/>
      <c r="M7" s="14"/>
      <c r="N7" s="6"/>
      <c r="O7" s="6"/>
    </row>
    <row r="8" spans="2:15" ht="13.5">
      <c r="B8" s="23" t="s">
        <v>9</v>
      </c>
      <c r="C8" s="24"/>
      <c r="D8" s="25">
        <f>0.6971*D5</f>
        <v>96360.18650796756</v>
      </c>
      <c r="E8" s="25">
        <f>0.5103*D5</f>
        <v>70538.80816958233</v>
      </c>
      <c r="F8" s="93">
        <f>0.1868*D5</f>
        <v>25821.378338385224</v>
      </c>
      <c r="G8" s="26"/>
      <c r="H8" s="27"/>
      <c r="I8" s="28"/>
      <c r="J8" s="6"/>
      <c r="K8" s="29"/>
      <c r="L8" s="30"/>
      <c r="M8" s="29"/>
      <c r="N8" s="6"/>
      <c r="O8" s="6"/>
    </row>
    <row r="9" spans="2:15" ht="13.5">
      <c r="B9" s="31" t="s">
        <v>11</v>
      </c>
      <c r="C9" s="32"/>
      <c r="D9" s="33">
        <f>0.1972*D5*D5</f>
        <v>3768009672.564373</v>
      </c>
      <c r="E9" s="33">
        <f>0.6302*D5*D5</f>
        <v>12041580606.744768</v>
      </c>
      <c r="F9" s="94">
        <f>1.0632*D5*D5</f>
        <v>20315151540.92516</v>
      </c>
      <c r="G9" s="34"/>
      <c r="H9" s="27"/>
      <c r="I9" s="28"/>
      <c r="J9" s="6"/>
      <c r="K9" s="35"/>
      <c r="L9" s="35"/>
      <c r="M9" s="35"/>
      <c r="N9" s="6"/>
      <c r="O9" s="6"/>
    </row>
    <row r="10" spans="1:17" ht="13.5">
      <c r="A10" s="36">
        <f>0.1284*1.045</f>
        <v>0.13417799999999996</v>
      </c>
      <c r="B10" s="37" t="s">
        <v>12</v>
      </c>
      <c r="C10" s="38"/>
      <c r="D10" s="39">
        <f>0.1983*D5*D5</f>
        <v>3789027982.0969334</v>
      </c>
      <c r="E10" s="39">
        <f>A10/(D10/D5/D5)/1.07*D5*D5</f>
        <v>12083143150.336998</v>
      </c>
      <c r="F10" s="95">
        <f>1.07*D5*D5</f>
        <v>20445082908.944626</v>
      </c>
      <c r="G10" s="34"/>
      <c r="H10" s="27"/>
      <c r="I10" s="28"/>
      <c r="J10" s="6"/>
      <c r="K10" s="35"/>
      <c r="L10" s="35" t="s">
        <v>13</v>
      </c>
      <c r="M10" s="35" t="s">
        <v>13</v>
      </c>
      <c r="N10" s="6" t="s">
        <v>13</v>
      </c>
      <c r="O10" s="40" t="s">
        <v>13</v>
      </c>
      <c r="P10" s="40" t="s">
        <v>13</v>
      </c>
      <c r="Q10" s="40" t="s">
        <v>13</v>
      </c>
    </row>
    <row r="11" spans="1:17" ht="13.5">
      <c r="A11" s="36">
        <f>A10/0.1284</f>
        <v>1.045</v>
      </c>
      <c r="B11" s="41" t="s">
        <v>14</v>
      </c>
      <c r="C11" s="42"/>
      <c r="D11" s="43">
        <f>D10/D9</f>
        <v>1.0055780933062881</v>
      </c>
      <c r="E11" s="43">
        <f>E10/E9</f>
        <v>1.0034515853814863</v>
      </c>
      <c r="F11" s="96">
        <f>F10/F9</f>
        <v>1.006395786305493</v>
      </c>
      <c r="G11" s="26"/>
      <c r="H11" s="27"/>
      <c r="I11" s="28"/>
      <c r="J11" s="6"/>
      <c r="K11" s="35"/>
      <c r="L11" s="35" t="s">
        <v>69</v>
      </c>
      <c r="M11" s="35"/>
      <c r="N11" s="6"/>
      <c r="O11" s="6"/>
      <c r="Q11" t="s">
        <v>13</v>
      </c>
    </row>
    <row r="12" spans="1:17" ht="13.5">
      <c r="A12" s="6">
        <f>20*LOG10(A11)</f>
        <v>0.38232580894145557</v>
      </c>
      <c r="B12" s="44" t="s">
        <v>17</v>
      </c>
      <c r="C12" s="45"/>
      <c r="D12" s="46">
        <f>20*LOG10(D11)</f>
        <v>0.04831607200220604</v>
      </c>
      <c r="E12" s="46">
        <f>20*LOG10(E11)</f>
        <v>0.029928469028277345</v>
      </c>
      <c r="F12" s="47">
        <f>20*LOG10(F11)</f>
        <v>0.05537619501068321</v>
      </c>
      <c r="G12" s="26"/>
      <c r="H12" s="27"/>
      <c r="I12" s="28"/>
      <c r="J12" s="6"/>
      <c r="K12" s="35" t="s">
        <v>18</v>
      </c>
      <c r="L12" s="30" t="s">
        <v>13</v>
      </c>
      <c r="M12" s="48" t="s">
        <v>70</v>
      </c>
      <c r="N12" s="6" t="s">
        <v>13</v>
      </c>
      <c r="O12" s="6" t="s">
        <v>32</v>
      </c>
      <c r="P12" t="s">
        <v>21</v>
      </c>
      <c r="Q12" t="s">
        <v>13</v>
      </c>
    </row>
    <row r="13" spans="1:17" ht="13.5">
      <c r="A13" s="6"/>
      <c r="B13" s="49"/>
      <c r="C13" s="50"/>
      <c r="D13" s="102" t="s">
        <v>45</v>
      </c>
      <c r="E13" s="102" t="s">
        <v>46</v>
      </c>
      <c r="F13" s="103" t="s">
        <v>47</v>
      </c>
      <c r="G13" s="26"/>
      <c r="H13" s="27"/>
      <c r="I13" s="28"/>
      <c r="J13" s="6"/>
      <c r="K13" s="35"/>
      <c r="L13" s="30"/>
      <c r="M13" s="48"/>
      <c r="N13" s="6" t="s">
        <v>71</v>
      </c>
      <c r="O13" s="6"/>
      <c r="Q13" t="s">
        <v>72</v>
      </c>
    </row>
    <row r="14" spans="1:17" ht="13.5">
      <c r="A14" s="6"/>
      <c r="B14" s="53" t="s">
        <v>73</v>
      </c>
      <c r="C14" s="54"/>
      <c r="D14" s="104"/>
      <c r="E14" s="104"/>
      <c r="F14" s="105">
        <v>100000</v>
      </c>
      <c r="G14" s="26"/>
      <c r="H14" s="27"/>
      <c r="I14" s="28"/>
      <c r="J14" s="6"/>
      <c r="K14" s="35"/>
      <c r="L14" s="30"/>
      <c r="M14" s="48"/>
      <c r="N14" s="27" t="s">
        <v>27</v>
      </c>
      <c r="O14" s="6"/>
      <c r="Q14" t="s">
        <v>13</v>
      </c>
    </row>
    <row r="15" spans="1:17" ht="13.5">
      <c r="A15" s="6"/>
      <c r="B15" s="53"/>
      <c r="C15" s="54"/>
      <c r="D15" s="104" t="s">
        <v>75</v>
      </c>
      <c r="E15" s="104" t="s">
        <v>76</v>
      </c>
      <c r="F15" s="106" t="s">
        <v>77</v>
      </c>
      <c r="G15" s="26"/>
      <c r="H15" s="27"/>
      <c r="I15" s="28"/>
      <c r="J15" s="6"/>
      <c r="K15" s="35"/>
      <c r="L15" s="30"/>
      <c r="M15" s="48"/>
      <c r="N15" s="6"/>
      <c r="O15" s="6"/>
      <c r="Q15" t="s">
        <v>13</v>
      </c>
    </row>
    <row r="16" spans="1:17" ht="13.5">
      <c r="A16" s="6"/>
      <c r="B16" s="58" t="s">
        <v>48</v>
      </c>
      <c r="C16" s="59"/>
      <c r="D16" s="65"/>
      <c r="E16" s="65"/>
      <c r="F16" s="117">
        <f>(F11-1)*F14</f>
        <v>639.578630549309</v>
      </c>
      <c r="G16" s="26"/>
      <c r="H16" s="27"/>
      <c r="I16" s="28"/>
      <c r="J16" s="6"/>
      <c r="K16" s="35"/>
      <c r="L16" s="30"/>
      <c r="M16" s="48"/>
      <c r="N16" s="6"/>
      <c r="O16" s="6" t="s">
        <v>20</v>
      </c>
      <c r="Q16" t="s">
        <v>80</v>
      </c>
    </row>
    <row r="17" spans="1:17" ht="13.5">
      <c r="A17" s="6"/>
      <c r="B17" s="49"/>
      <c r="C17" s="50"/>
      <c r="D17" s="62" t="s">
        <v>81</v>
      </c>
      <c r="E17" s="62" t="s">
        <v>82</v>
      </c>
      <c r="F17" s="63" t="s">
        <v>83</v>
      </c>
      <c r="G17" s="26"/>
      <c r="H17" s="27"/>
      <c r="I17" s="28"/>
      <c r="J17" s="6"/>
      <c r="K17" s="35"/>
      <c r="L17" s="30"/>
      <c r="M17" s="48"/>
      <c r="N17" s="6"/>
      <c r="O17" s="6"/>
      <c r="Q17" t="s">
        <v>27</v>
      </c>
    </row>
    <row r="18" spans="1:13" ht="13.5">
      <c r="A18" s="64"/>
      <c r="B18" s="58" t="s">
        <v>84</v>
      </c>
      <c r="C18" s="65"/>
      <c r="D18" s="107">
        <v>27300</v>
      </c>
      <c r="E18" s="107">
        <v>29800</v>
      </c>
      <c r="F18" s="107">
        <v>37400</v>
      </c>
      <c r="G18" s="26"/>
      <c r="H18" s="27"/>
      <c r="I18" s="68"/>
      <c r="J18" s="6"/>
      <c r="K18" s="6"/>
      <c r="L18" s="6"/>
      <c r="M18" s="14"/>
    </row>
    <row r="19" spans="2:13" ht="13.5">
      <c r="B19" s="69" t="s">
        <v>85</v>
      </c>
      <c r="C19" s="70"/>
      <c r="D19" s="71">
        <f>D8/(2*2*D9*D18)</f>
        <v>2.3418710859238855E-10</v>
      </c>
      <c r="E19" s="71">
        <f>E8/(2*2*E9*E18)</f>
        <v>4.914375813596599E-11</v>
      </c>
      <c r="F19" s="108">
        <f>F8/(2*2*F9*F18)</f>
        <v>8.496259357547474E-12</v>
      </c>
      <c r="G19" s="12"/>
      <c r="H19" s="27"/>
      <c r="I19" s="72"/>
      <c r="J19" s="6"/>
      <c r="K19" s="6"/>
      <c r="L19" s="6"/>
      <c r="M19" s="14"/>
    </row>
    <row r="20" spans="2:13" ht="13.5">
      <c r="B20" s="73" t="s">
        <v>86</v>
      </c>
      <c r="C20" s="74"/>
      <c r="D20" s="75">
        <f>D19*D19</f>
        <v>5.484360183086319E-20</v>
      </c>
      <c r="E20" s="75">
        <f>E19*E19</f>
        <v>2.415108963726324E-21</v>
      </c>
      <c r="F20" s="109">
        <f>F19*F19</f>
        <v>7.218642307071302E-23</v>
      </c>
      <c r="G20" s="12"/>
      <c r="H20" s="27"/>
      <c r="I20" s="72"/>
      <c r="J20" s="6"/>
      <c r="K20" s="6"/>
      <c r="L20" s="6"/>
      <c r="M20" s="14"/>
    </row>
    <row r="21" spans="2:13" ht="13.5">
      <c r="B21" s="53" t="s">
        <v>87</v>
      </c>
      <c r="C21" s="54"/>
      <c r="D21" s="76">
        <f>(1-D11)/(2*D9*D18*D18)</f>
        <v>-9.93158298658911E-22</v>
      </c>
      <c r="E21" s="76">
        <f>(1-E11)/(2*E9*E18*E18)</f>
        <v>-1.6138850550268286E-22</v>
      </c>
      <c r="F21" s="110">
        <f>(1-F11)/(2*F9*F18*F18)</f>
        <v>-1.1253838498981306E-22</v>
      </c>
      <c r="G21" s="26"/>
      <c r="H21" s="27"/>
      <c r="I21" s="72"/>
      <c r="J21" s="6"/>
      <c r="K21" s="6"/>
      <c r="L21" s="6"/>
      <c r="M21" s="14"/>
    </row>
    <row r="22" spans="2:13" ht="13.5">
      <c r="B22" s="58" t="s">
        <v>36</v>
      </c>
      <c r="C22" s="59"/>
      <c r="D22" s="77">
        <f>SQRT(D20-D21)</f>
        <v>2.362980324283766E-10</v>
      </c>
      <c r="E22" s="77">
        <f>SQRT(E20-E21)</f>
        <v>5.075921068366811E-11</v>
      </c>
      <c r="F22" s="111">
        <f>SQRT(F20-F21)</f>
        <v>1.3591350487001874E-11</v>
      </c>
      <c r="G22" s="26"/>
      <c r="H22" s="27"/>
      <c r="I22" s="6"/>
      <c r="J22" s="6"/>
      <c r="K22" s="6"/>
      <c r="L22" s="6"/>
      <c r="M22" s="14"/>
    </row>
    <row r="23" spans="2:15" ht="13.5">
      <c r="B23" s="49"/>
      <c r="C23" s="50"/>
      <c r="D23" s="78" t="s">
        <v>22</v>
      </c>
      <c r="E23" s="78" t="s">
        <v>23</v>
      </c>
      <c r="F23" s="112" t="s">
        <v>24</v>
      </c>
      <c r="G23" s="26" t="s">
        <v>89</v>
      </c>
      <c r="H23" s="27"/>
      <c r="I23" s="6"/>
      <c r="J23" s="6"/>
      <c r="K23" s="6"/>
      <c r="L23" s="6"/>
      <c r="M23" s="14"/>
      <c r="N23" s="6"/>
      <c r="O23" s="6"/>
    </row>
    <row r="24" spans="2:15" ht="13.5">
      <c r="B24" s="41" t="s">
        <v>26</v>
      </c>
      <c r="C24" s="42"/>
      <c r="D24" s="118">
        <f>D19+D22</f>
        <v>4.704851410207651E-10</v>
      </c>
      <c r="E24" s="118">
        <f>E19+E22</f>
        <v>9.990296881963411E-11</v>
      </c>
      <c r="F24" s="119">
        <f>F19+F22</f>
        <v>2.2087609844549348E-11</v>
      </c>
      <c r="G24" s="12"/>
      <c r="H24" s="13"/>
      <c r="I24" s="6"/>
      <c r="J24" s="6"/>
      <c r="K24" s="6"/>
      <c r="L24" s="6"/>
      <c r="M24" s="14"/>
      <c r="N24" s="6"/>
      <c r="O24" s="6"/>
    </row>
    <row r="25" spans="2:15" ht="13.5">
      <c r="B25" s="41"/>
      <c r="C25" s="42"/>
      <c r="D25" s="80" t="s">
        <v>28</v>
      </c>
      <c r="E25" s="80" t="s">
        <v>29</v>
      </c>
      <c r="F25" s="114" t="s">
        <v>30</v>
      </c>
      <c r="G25" s="12"/>
      <c r="H25" s="13"/>
      <c r="I25" s="6"/>
      <c r="J25" s="6"/>
      <c r="K25" s="6"/>
      <c r="L25" s="6"/>
      <c r="M25" s="14"/>
      <c r="N25" s="6"/>
      <c r="O25" s="6"/>
    </row>
    <row r="26" spans="1:15" ht="13.5">
      <c r="A26">
        <v>757</v>
      </c>
      <c r="B26" s="19" t="s">
        <v>31</v>
      </c>
      <c r="C26" s="20"/>
      <c r="D26" s="120">
        <f>1/(D24*D9*D18*D18)</f>
        <v>7.56862146285143E-10</v>
      </c>
      <c r="E26" s="120">
        <f>1/(E24*E9*E18*E18)</f>
        <v>9.360640802149267E-10</v>
      </c>
      <c r="F26" s="121">
        <f>1/(F24*F9*F18*F18)</f>
        <v>1.5932649673046222E-09</v>
      </c>
      <c r="G26" s="12"/>
      <c r="H26" s="13"/>
      <c r="I26" s="6"/>
      <c r="J26" s="6"/>
      <c r="K26" s="6"/>
      <c r="L26" s="6"/>
      <c r="M26" s="14"/>
      <c r="N26" s="6"/>
      <c r="O26" s="6"/>
    </row>
    <row r="27" spans="2:15" ht="13.5">
      <c r="B27" s="83"/>
      <c r="C27" s="84"/>
      <c r="D27" s="85"/>
      <c r="E27" s="85"/>
      <c r="F27" s="116"/>
      <c r="G27" s="12"/>
      <c r="H27" s="13"/>
      <c r="I27" s="6"/>
      <c r="J27" s="6"/>
      <c r="K27" s="6"/>
      <c r="L27" s="6"/>
      <c r="M27" s="14"/>
      <c r="N27" s="6"/>
      <c r="O27" s="6"/>
    </row>
    <row r="28" spans="2:15" ht="13.5">
      <c r="B28" s="15" t="s">
        <v>49</v>
      </c>
      <c r="C28" s="16"/>
      <c r="D28" s="17">
        <f>(1/D26)*((1/D18)+(1/D18))+(1-D11)/(D24*D18)</f>
        <v>96360.18650796756</v>
      </c>
      <c r="E28" s="17">
        <f>(1/E26)*((1/E18)+(1/E18))+(1-E11)/(E24*E18)</f>
        <v>70538.80816958233</v>
      </c>
      <c r="F28" s="18">
        <f>(1/F26)*((1/F18)+(1/F18))+(1-F11)/(F24*F18)</f>
        <v>25821.378338385228</v>
      </c>
      <c r="G28" s="12"/>
      <c r="H28" s="13"/>
      <c r="I28" s="6"/>
      <c r="J28" s="6"/>
      <c r="K28" s="6"/>
      <c r="L28" s="6"/>
      <c r="M28" s="6"/>
      <c r="N28" s="6"/>
      <c r="O28" s="6"/>
    </row>
    <row r="29" spans="2:9" ht="13.5">
      <c r="B29" s="15" t="s">
        <v>50</v>
      </c>
      <c r="C29" s="16"/>
      <c r="D29" s="17">
        <f>1/(D24*D26*D18*D18)</f>
        <v>3768009672.564374</v>
      </c>
      <c r="E29" s="17">
        <f>1/(E24*E26*E18*E18)</f>
        <v>12041580606.74477</v>
      </c>
      <c r="F29" s="18">
        <f>1/(F24*F26*F18*F18)</f>
        <v>20315151540.925163</v>
      </c>
      <c r="G29" s="12"/>
      <c r="H29" s="13"/>
      <c r="I29" s="6"/>
    </row>
    <row r="30" spans="2:9" ht="13.5">
      <c r="B30" s="86"/>
      <c r="C30" s="87"/>
      <c r="D30" s="88"/>
      <c r="E30" s="88"/>
      <c r="F30" s="89"/>
      <c r="G30" s="12"/>
      <c r="H30" s="6"/>
      <c r="I30" s="6"/>
    </row>
    <row r="63" ht="13.5">
      <c r="J63" t="s">
        <v>51</v>
      </c>
    </row>
    <row r="64" spans="11:31" ht="13.5">
      <c r="K64" t="s">
        <v>52</v>
      </c>
      <c r="M64" t="s">
        <v>53</v>
      </c>
      <c r="Q64" t="s">
        <v>52</v>
      </c>
      <c r="S64" t="s">
        <v>53</v>
      </c>
      <c r="W64" t="s">
        <v>52</v>
      </c>
      <c r="Y64" t="s">
        <v>53</v>
      </c>
      <c r="AC64" t="s">
        <v>52</v>
      </c>
      <c r="AE64" t="s">
        <v>53</v>
      </c>
    </row>
    <row r="65" spans="2:33" ht="13.5">
      <c r="B65" s="17" t="s">
        <v>54</v>
      </c>
      <c r="C65" s="17" t="s">
        <v>55</v>
      </c>
      <c r="D65" s="17" t="s">
        <v>56</v>
      </c>
      <c r="E65" s="17" t="s">
        <v>57</v>
      </c>
      <c r="F65" s="17" t="s">
        <v>58</v>
      </c>
      <c r="G65" s="17" t="s">
        <v>59</v>
      </c>
      <c r="I65" t="s">
        <v>60</v>
      </c>
      <c r="J65" t="s">
        <v>60</v>
      </c>
      <c r="K65" t="s">
        <v>61</v>
      </c>
      <c r="L65" t="s">
        <v>62</v>
      </c>
      <c r="M65" t="s">
        <v>61</v>
      </c>
      <c r="N65" t="s">
        <v>62</v>
      </c>
      <c r="O65" s="90" t="s">
        <v>63</v>
      </c>
      <c r="Q65" t="s">
        <v>61</v>
      </c>
      <c r="R65" t="s">
        <v>62</v>
      </c>
      <c r="S65" t="s">
        <v>61</v>
      </c>
      <c r="T65" t="s">
        <v>62</v>
      </c>
      <c r="U65" s="90" t="s">
        <v>63</v>
      </c>
      <c r="W65" t="s">
        <v>61</v>
      </c>
      <c r="X65" t="s">
        <v>62</v>
      </c>
      <c r="Y65" t="s">
        <v>61</v>
      </c>
      <c r="Z65" t="s">
        <v>62</v>
      </c>
      <c r="AA65" s="90" t="s">
        <v>63</v>
      </c>
      <c r="AC65" t="s">
        <v>61</v>
      </c>
      <c r="AD65" t="s">
        <v>62</v>
      </c>
      <c r="AE65" t="s">
        <v>61</v>
      </c>
      <c r="AF65" t="s">
        <v>62</v>
      </c>
      <c r="AG65" s="90" t="s">
        <v>63</v>
      </c>
    </row>
    <row r="66" spans="2:33" ht="13.5">
      <c r="B66" s="17">
        <v>0.01</v>
      </c>
      <c r="C66" s="17">
        <f>J66/2/PI()</f>
        <v>220</v>
      </c>
      <c r="D66" s="17">
        <f>O66</f>
        <v>0.04729267473237274</v>
      </c>
      <c r="E66" s="17">
        <f>U66</f>
        <v>0.031022012652720858</v>
      </c>
      <c r="F66" s="17">
        <f>AA66</f>
        <v>0.056179781921117514</v>
      </c>
      <c r="G66" s="17">
        <f>AG66</f>
        <v>0.1344944693062111</v>
      </c>
      <c r="I66" s="36">
        <f>B66*2*PI()</f>
        <v>0.06283185307179587</v>
      </c>
      <c r="J66" s="36">
        <f>I66*$D$4</f>
        <v>1382.300767579509</v>
      </c>
      <c r="K66" s="36">
        <f>-1*J66*J66+$D$9</f>
        <v>3766098917.1523223</v>
      </c>
      <c r="L66" s="36">
        <f>J66*$D$8</f>
        <v>133198759.77406822</v>
      </c>
      <c r="M66" s="36">
        <f>$D$10</f>
        <v>3789027982.0969334</v>
      </c>
      <c r="N66">
        <v>0</v>
      </c>
      <c r="O66" s="36">
        <f>20*LOG10(SQRT((M66*M66+N66*N66)/(K66*K66+L66*L66)))</f>
        <v>0.04729267473237274</v>
      </c>
      <c r="Q66" s="36">
        <f>-1*J66*J66+$E$9</f>
        <v>12039669851.332718</v>
      </c>
      <c r="R66" s="36">
        <f>J66*$E$8</f>
        <v>97505848.6769574</v>
      </c>
      <c r="S66" s="36">
        <f>$E$10</f>
        <v>12083143150.336998</v>
      </c>
      <c r="T66">
        <v>0</v>
      </c>
      <c r="U66" s="36">
        <f>20*LOG10(SQRT((S66*S66+T66*T66)/(Q66*Q66+R66*R66)))</f>
        <v>0.031022012652720858</v>
      </c>
      <c r="W66" s="36">
        <f>-1*J66*J66+$F$9</f>
        <v>20313240785.513107</v>
      </c>
      <c r="X66" s="36">
        <f>J66*$F$8</f>
        <v>35692911.0971108</v>
      </c>
      <c r="Y66" s="36">
        <f>$F$10</f>
        <v>20445082908.944626</v>
      </c>
      <c r="Z66">
        <v>0</v>
      </c>
      <c r="AA66" s="36">
        <f>20*LOG10(SQRT((Y66*Y66+Z66*Z66)/(W66*W66+X66*X66)))</f>
        <v>0.056179781921117514</v>
      </c>
      <c r="AC66" s="36">
        <f>K66*Q66*W66-L66*R66*W66-K66*R66*X66-Q66*L66*X66</f>
        <v>9.207207314765377E+29</v>
      </c>
      <c r="AD66" s="36">
        <f>K66*W66*R66+Q66*W66*L66+K66*Q66*X66-L66*R66*X66</f>
        <v>4.165302245322244E+28</v>
      </c>
      <c r="AE66" s="36">
        <f>M66*S66*Y66</f>
        <v>9.360447445580749E+29</v>
      </c>
      <c r="AF66">
        <v>0</v>
      </c>
      <c r="AG66" s="36">
        <f>20*LOG10(SQRT((AE66*AE66+AF66*AF66)/(AC66*AC66+AD66*AD66)))</f>
        <v>0.1344944693062111</v>
      </c>
    </row>
    <row r="67" spans="2:33" ht="13.5">
      <c r="B67" s="17">
        <v>0.05</v>
      </c>
      <c r="C67" s="17">
        <f>J67/2/PI()</f>
        <v>1100</v>
      </c>
      <c r="D67" s="17">
        <f>O67</f>
        <v>0.022137114322305723</v>
      </c>
      <c r="E67" s="17">
        <f>U67</f>
        <v>0.05728398008959725</v>
      </c>
      <c r="F67" s="17">
        <f>AA67</f>
        <v>0.0754874511062119</v>
      </c>
      <c r="G67" s="17">
        <f>AG67</f>
        <v>0.15490854551811462</v>
      </c>
      <c r="I67" s="36">
        <f>B67*2*PI()</f>
        <v>0.3141592653589793</v>
      </c>
      <c r="J67" s="36">
        <f>I67*$D$4</f>
        <v>6911.503837897545</v>
      </c>
      <c r="K67" s="36">
        <f>-1*J67*J67+$D$9</f>
        <v>3720240787.2631006</v>
      </c>
      <c r="L67" s="36">
        <f>J67*$D$8</f>
        <v>665993798.8703411</v>
      </c>
      <c r="M67" s="36">
        <f>$D$10</f>
        <v>3789027982.0969334</v>
      </c>
      <c r="N67">
        <v>0</v>
      </c>
      <c r="O67" s="36">
        <f>20*LOG10(SQRT((M67*M67+N67*N67)/(K67*K67+L67*L67)))</f>
        <v>0.022137114322305723</v>
      </c>
      <c r="Q67" s="36">
        <f>-1*J67*J67+$E$9</f>
        <v>11993811721.443495</v>
      </c>
      <c r="R67" s="36">
        <f>J67*$E$8</f>
        <v>487529243.384787</v>
      </c>
      <c r="S67" s="36">
        <f>$E$10</f>
        <v>12083143150.336998</v>
      </c>
      <c r="T67">
        <v>0</v>
      </c>
      <c r="U67" s="36">
        <f>20*LOG10(SQRT((S67*S67+T67*T67)/(Q67*Q67+R67*R67)))</f>
        <v>0.05728398008959725</v>
      </c>
      <c r="W67" s="36">
        <f>-1*J67*J67+$F$9</f>
        <v>20267382655.623886</v>
      </c>
      <c r="X67" s="36">
        <f>J67*$F$8</f>
        <v>178464555.485554</v>
      </c>
      <c r="Y67" s="36">
        <f>$F$10</f>
        <v>20445082908.944626</v>
      </c>
      <c r="Z67">
        <v>0</v>
      </c>
      <c r="AA67" s="36">
        <f>20*LOG10(SQRT((Y67*Y67+Z67*Z67)/(W67*W67+X67*X67)))</f>
        <v>0.0754874511062119</v>
      </c>
      <c r="AC67" s="36">
        <f>K67*Q67*W67-L67*R67*W67-K67*R67*X67-Q67*L67*X67</f>
        <v>8.959980582119523E+29</v>
      </c>
      <c r="AD67" s="36">
        <f>K67*W67*R67+Q67*W67*L67+K67*Q67*X67-L67*R67*X67</f>
        <v>2.0655648629427912E+29</v>
      </c>
      <c r="AE67" s="36">
        <f>M67*S67*Y67</f>
        <v>9.360447445580749E+29</v>
      </c>
      <c r="AF67">
        <v>0</v>
      </c>
      <c r="AG67" s="36">
        <f>20*LOG10(SQRT((AE67*AE67+AF67*AF67)/(AC67*AC67+AD67*AD67)))</f>
        <v>0.15490854551811462</v>
      </c>
    </row>
    <row r="68" spans="2:33" ht="13.5">
      <c r="B68" s="17">
        <v>0.1</v>
      </c>
      <c r="C68" s="17">
        <f>J68/2/PI()</f>
        <v>2200</v>
      </c>
      <c r="D68" s="17">
        <f>O68</f>
        <v>-0.0636364717978487</v>
      </c>
      <c r="E68" s="17">
        <f>U68</f>
        <v>0.13955862029270807</v>
      </c>
      <c r="F68" s="17">
        <f>AA68</f>
        <v>0.13609255334767406</v>
      </c>
      <c r="G68" s="17">
        <f>AG68</f>
        <v>0.2120147018425325</v>
      </c>
      <c r="I68" s="36">
        <f>B68*2*PI()</f>
        <v>0.6283185307179586</v>
      </c>
      <c r="J68" s="36">
        <f>I68*$D$4</f>
        <v>13823.00767579509</v>
      </c>
      <c r="K68" s="36">
        <f>-1*J68*J68+$D$9</f>
        <v>3576934131.359283</v>
      </c>
      <c r="L68" s="36">
        <f>J68*$D$8</f>
        <v>1331987597.7406821</v>
      </c>
      <c r="M68" s="36">
        <f>$D$10</f>
        <v>3789027982.0969334</v>
      </c>
      <c r="N68">
        <v>0</v>
      </c>
      <c r="O68" s="36">
        <f>20*LOG10(SQRT((M68*M68+N68*N68)/(K68*K68+L68*L68)))</f>
        <v>-0.0636364717978487</v>
      </c>
      <c r="Q68" s="36">
        <f>-1*J68*J68+$E$9</f>
        <v>11850505065.539679</v>
      </c>
      <c r="R68" s="36">
        <f>J68*$E$8</f>
        <v>975058486.769574</v>
      </c>
      <c r="S68" s="36">
        <f>$E$10</f>
        <v>12083143150.336998</v>
      </c>
      <c r="T68">
        <v>0</v>
      </c>
      <c r="U68" s="36">
        <f>20*LOG10(SQRT((S68*S68+T68*T68)/(Q68*Q68+R68*R68)))</f>
        <v>0.13955862029270807</v>
      </c>
      <c r="W68" s="36">
        <f>-1*J68*J68+$F$9</f>
        <v>20124075999.72007</v>
      </c>
      <c r="X68" s="36">
        <f>J68*$F$8</f>
        <v>356929110.971108</v>
      </c>
      <c r="Y68" s="36">
        <f>$F$10</f>
        <v>20445082908.944626</v>
      </c>
      <c r="Z68">
        <v>0</v>
      </c>
      <c r="AA68" s="36">
        <f>20*LOG10(SQRT((Y68*Y68+Z68*Z68)/(W68*W68+X68*X68)))</f>
        <v>0.13609255334767406</v>
      </c>
      <c r="AC68" s="36">
        <f>K68*Q68*W68-L68*R68*W68-K68*R68*X68-Q68*L68*X68</f>
        <v>8.200135545718749E+29</v>
      </c>
      <c r="AD68" s="36">
        <f>K68*W68*R68+Q68*W68*L68+K68*Q68*X68-L68*R68*X68</f>
        <v>4.02506276830304E+29</v>
      </c>
      <c r="AE68" s="36">
        <f>M68*S68*Y68</f>
        <v>9.360447445580749E+29</v>
      </c>
      <c r="AF68">
        <v>0</v>
      </c>
      <c r="AG68" s="36">
        <f>20*LOG10(SQRT((AE68*AE68+AF68*AF68)/(AC68*AC68+AD68*AD68)))</f>
        <v>0.2120147018425325</v>
      </c>
    </row>
    <row r="69" spans="2:33" ht="13.5">
      <c r="B69" s="17">
        <v>0.2</v>
      </c>
      <c r="C69" s="17">
        <f>J69/2/PI()</f>
        <v>4400</v>
      </c>
      <c r="D69" s="17">
        <f>O69</f>
        <v>-0.5028307999013802</v>
      </c>
      <c r="E69" s="17">
        <f>U69</f>
        <v>0.4715497037200928</v>
      </c>
      <c r="F69" s="17">
        <f>AA69</f>
        <v>0.38267880150968764</v>
      </c>
      <c r="G69" s="17">
        <f>AG69</f>
        <v>0.35139770532840076</v>
      </c>
      <c r="I69" s="36">
        <f>B69*2*PI()</f>
        <v>1.2566370614359172</v>
      </c>
      <c r="J69" s="36">
        <f>I69*$D$4</f>
        <v>27646.01535159018</v>
      </c>
      <c r="K69" s="36">
        <f>-1*J69*J69+$D$9</f>
        <v>3003707507.744013</v>
      </c>
      <c r="L69" s="36">
        <f>J69*$D$8</f>
        <v>2663975195.4813643</v>
      </c>
      <c r="M69" s="36">
        <f>$D$10</f>
        <v>3789027982.0969334</v>
      </c>
      <c r="N69">
        <v>0</v>
      </c>
      <c r="O69" s="36">
        <f>20*LOG10(SQRT((M69*M69+N69*N69)/(K69*K69+L69*L69)))</f>
        <v>-0.5028307999013802</v>
      </c>
      <c r="Q69" s="36">
        <f>-1*J69*J69+$E$9</f>
        <v>11277278441.924408</v>
      </c>
      <c r="R69" s="36">
        <f>J69*$E$8</f>
        <v>1950116973.539148</v>
      </c>
      <c r="S69" s="36">
        <f>$E$10</f>
        <v>12083143150.336998</v>
      </c>
      <c r="T69">
        <v>0</v>
      </c>
      <c r="U69" s="36">
        <f>20*LOG10(SQRT((S69*S69+T69*T69)/(Q69*Q69+R69*R69)))</f>
        <v>0.4715497037200928</v>
      </c>
      <c r="W69" s="36">
        <f>-1*J69*J69+$F$9</f>
        <v>19550849376.1048</v>
      </c>
      <c r="X69" s="36">
        <f>J69*$F$8</f>
        <v>713858221.942216</v>
      </c>
      <c r="Y69" s="36">
        <f>$F$10</f>
        <v>20445082908.944626</v>
      </c>
      <c r="Z69">
        <v>0</v>
      </c>
      <c r="AA69" s="36">
        <f>20*LOG10(SQRT((Y69*Y69+Z69*Z69)/(W69*W69+X69*X69)))</f>
        <v>0.38267880150968764</v>
      </c>
      <c r="AC69" s="36">
        <f>K69*Q69*W69-L69*R69*W69-K69*R69*X69-Q69*L69*X69</f>
        <v>5.350631607490928E+29</v>
      </c>
      <c r="AD69" s="36">
        <f>K69*W69*R69+Q69*W69*L69+K69*Q69*X69-L69*R69*X69</f>
        <v>7.223473683734205E+29</v>
      </c>
      <c r="AE69" s="36">
        <f>M69*S69*Y69</f>
        <v>9.360447445580749E+29</v>
      </c>
      <c r="AF69">
        <v>0</v>
      </c>
      <c r="AG69" s="36">
        <f>20*LOG10(SQRT((AE69*AE69+AF69*AF69)/(AC69*AC69+AD69*AD69)))</f>
        <v>0.35139770532840076</v>
      </c>
    </row>
    <row r="70" spans="2:33" ht="13.5">
      <c r="B70" s="17">
        <v>0.3</v>
      </c>
      <c r="C70" s="17">
        <f>J70/2/PI()</f>
        <v>6600.000000000001</v>
      </c>
      <c r="D70" s="17">
        <f>O70</f>
        <v>-1.4750757241299914</v>
      </c>
      <c r="E70" s="17">
        <f>U70</f>
        <v>1.032909839318152</v>
      </c>
      <c r="F70" s="17">
        <f>AA70</f>
        <v>0.8092569106489546</v>
      </c>
      <c r="G70" s="17">
        <f>AG70</f>
        <v>0.3670910258371155</v>
      </c>
      <c r="I70" s="36">
        <f>B70*2*PI()</f>
        <v>1.8849555921538759</v>
      </c>
      <c r="J70" s="36">
        <f>I70*$D$4</f>
        <v>41469.02302738527</v>
      </c>
      <c r="K70" s="36">
        <f>-1*J70*J70+$D$9</f>
        <v>2048329801.718563</v>
      </c>
      <c r="L70" s="36">
        <f>J70*$D$8</f>
        <v>3995962793.2220464</v>
      </c>
      <c r="M70" s="36">
        <f>$D$10</f>
        <v>3789027982.0969334</v>
      </c>
      <c r="N70">
        <v>0</v>
      </c>
      <c r="O70" s="36">
        <f>20*LOG10(SQRT((M70*M70+N70*N70)/(K70*K70+L70*L70)))</f>
        <v>-1.4750757241299914</v>
      </c>
      <c r="Q70" s="36">
        <f>-1*J70*J70+$E$9</f>
        <v>10321900735.898958</v>
      </c>
      <c r="R70" s="36">
        <f>J70*$E$8</f>
        <v>2925175460.308722</v>
      </c>
      <c r="S70" s="36">
        <f>$E$10</f>
        <v>12083143150.336998</v>
      </c>
      <c r="T70">
        <v>0</v>
      </c>
      <c r="U70" s="36">
        <f>20*LOG10(SQRT((S70*S70+T70*T70)/(Q70*Q70+R70*R70)))</f>
        <v>1.032909839318152</v>
      </c>
      <c r="W70" s="36">
        <f>-1*J70*J70+$F$9</f>
        <v>18595471670.07935</v>
      </c>
      <c r="X70" s="36">
        <f>J70*$F$8</f>
        <v>1070787332.9133241</v>
      </c>
      <c r="Y70" s="36">
        <f>$F$10</f>
        <v>20445082908.944626</v>
      </c>
      <c r="Z70">
        <v>0</v>
      </c>
      <c r="AA70" s="36">
        <f>20*LOG10(SQRT((Y70*Y70+Z70*Z70)/(W70*W70+X70*X70)))</f>
        <v>0.8092569106489546</v>
      </c>
      <c r="AC70" s="36">
        <f>K70*Q70*W70-L70*R70*W70-K70*R70*X70-Q70*L70*X70</f>
        <v>1.2521572850699872E+29</v>
      </c>
      <c r="AD70" s="36">
        <f>K70*W70*R70+Q70*W70*L70+K70*Q70*X70-L70*R70*X70</f>
        <v>8.885294534960127E+29</v>
      </c>
      <c r="AE70" s="36">
        <f>M70*S70*Y70</f>
        <v>9.360447445580749E+29</v>
      </c>
      <c r="AF70">
        <v>0</v>
      </c>
      <c r="AG70" s="36">
        <f>20*LOG10(SQRT((AE70*AE70+AF70*AF70)/(AC70*AC70+AD70*AD70)))</f>
        <v>0.3670910258371155</v>
      </c>
    </row>
    <row r="71" spans="2:33" ht="13.5">
      <c r="B71" s="17">
        <v>0.4</v>
      </c>
      <c r="C71" s="17">
        <f>J71/2/PI()</f>
        <v>8800</v>
      </c>
      <c r="D71" s="17">
        <f>O71</f>
        <v>-3.0372639205779315</v>
      </c>
      <c r="E71" s="17">
        <f>U71</f>
        <v>1.8240193746261333</v>
      </c>
      <c r="F71" s="17">
        <f>AA71</f>
        <v>1.4423753926987783</v>
      </c>
      <c r="G71" s="17">
        <f>AG71</f>
        <v>0.2291308467469776</v>
      </c>
      <c r="I71" s="36">
        <f>B71*2*PI()</f>
        <v>2.5132741228718345</v>
      </c>
      <c r="J71" s="36">
        <f>I71*$D$4</f>
        <v>55292.03070318036</v>
      </c>
      <c r="K71" s="36">
        <f>-1*J71*J71+$D$9</f>
        <v>710801013.2829332</v>
      </c>
      <c r="L71" s="36">
        <f>J71*$D$8</f>
        <v>5327950390.9627285</v>
      </c>
      <c r="M71" s="36">
        <f>$D$10</f>
        <v>3789027982.0969334</v>
      </c>
      <c r="N71">
        <v>0</v>
      </c>
      <c r="O71" s="36">
        <f>20*LOG10(SQRT((M71*M71+N71*N71)/(K71*K71+L71*L71)))</f>
        <v>-3.0372639205779315</v>
      </c>
      <c r="Q71" s="36">
        <f>-1*J71*J71+$E$9</f>
        <v>8984371947.46333</v>
      </c>
      <c r="R71" s="36">
        <f>J71*$E$8</f>
        <v>3900233947.078296</v>
      </c>
      <c r="S71" s="36">
        <f>$E$10</f>
        <v>12083143150.336998</v>
      </c>
      <c r="T71">
        <v>0</v>
      </c>
      <c r="U71" s="36">
        <f>20*LOG10(SQRT((S71*S71+T71*T71)/(Q71*Q71+R71*R71)))</f>
        <v>1.8240193746261333</v>
      </c>
      <c r="W71" s="36">
        <f>-1*J71*J71+$F$9</f>
        <v>17257942881.64372</v>
      </c>
      <c r="X71" s="36">
        <f>J71*$F$8</f>
        <v>1427716443.884432</v>
      </c>
      <c r="Y71" s="36">
        <f>$F$10</f>
        <v>20445082908.944626</v>
      </c>
      <c r="Z71">
        <v>0</v>
      </c>
      <c r="AA71" s="36">
        <f>20*LOG10(SQRT((Y71*Y71+Z71*Z71)/(W71*W71+X71*X71)))</f>
        <v>1.4423753926987783</v>
      </c>
      <c r="AC71" s="36">
        <f>K71*Q71*W71-L71*R71*W71-K71*R71*X71-Q71*L71*X71</f>
        <v>-3.2071384453579326E+29</v>
      </c>
      <c r="AD71" s="36">
        <f>K71*W71*R71+Q71*W71*L71+K71*Q71*X71-L71*R71*X71</f>
        <v>8.534014393724472E+29</v>
      </c>
      <c r="AE71" s="36">
        <f>M71*S71*Y71</f>
        <v>9.360447445580749E+29</v>
      </c>
      <c r="AF71">
        <v>0</v>
      </c>
      <c r="AG71" s="36">
        <f>20*LOG10(SQRT((AE71*AE71+AF71*AF71)/(AC71*AC71+AD71*AD71)))</f>
        <v>0.2291308467469776</v>
      </c>
    </row>
    <row r="72" spans="2:33" ht="13.5">
      <c r="B72" s="17">
        <v>0.5</v>
      </c>
      <c r="C72" s="17">
        <f>J72/2/PI()</f>
        <v>10999.999999999998</v>
      </c>
      <c r="D72" s="17">
        <f>O72</f>
        <v>-4.997381424594659</v>
      </c>
      <c r="E72" s="17">
        <f>U72</f>
        <v>2.804473981065687</v>
      </c>
      <c r="F72" s="17">
        <f>AA72</f>
        <v>2.3268121485005304</v>
      </c>
      <c r="G72" s="17">
        <f>AG72</f>
        <v>0.13390470497155887</v>
      </c>
      <c r="I72" s="36">
        <f>B72*2*PI()</f>
        <v>3.141592653589793</v>
      </c>
      <c r="J72" s="36">
        <f>I72*$D$4</f>
        <v>69115.03837897544</v>
      </c>
      <c r="K72" s="36">
        <f>-1*J72*J72+$D$9</f>
        <v>-1008878857.5628748</v>
      </c>
      <c r="L72" s="36">
        <f>J72*$D$8</f>
        <v>6659937988.703409</v>
      </c>
      <c r="M72" s="36">
        <f>$D$10</f>
        <v>3789027982.0969334</v>
      </c>
      <c r="N72">
        <v>0</v>
      </c>
      <c r="O72" s="36">
        <f>20*LOG10(SQRT((M72*M72+N72*N72)/(K72*K72+L72*L72)))</f>
        <v>-4.997381424594659</v>
      </c>
      <c r="Q72" s="36">
        <f>-1*J72*J72+$E$9</f>
        <v>7264692076.61752</v>
      </c>
      <c r="R72" s="36">
        <f>J72*$E$8</f>
        <v>4875292433.84787</v>
      </c>
      <c r="S72" s="36">
        <f>$E$10</f>
        <v>12083143150.336998</v>
      </c>
      <c r="T72">
        <v>0</v>
      </c>
      <c r="U72" s="36">
        <f>20*LOG10(SQRT((S72*S72+T72*T72)/(Q72*Q72+R72*R72)))</f>
        <v>2.804473981065687</v>
      </c>
      <c r="W72" s="36">
        <f>-1*J72*J72+$F$9</f>
        <v>15538263010.797913</v>
      </c>
      <c r="X72" s="36">
        <f>J72*$F$8</f>
        <v>1784645554.8555398</v>
      </c>
      <c r="Y72" s="36">
        <f>$F$10</f>
        <v>20445082908.944626</v>
      </c>
      <c r="Z72">
        <v>0</v>
      </c>
      <c r="AA72" s="36">
        <f>20*LOG10(SQRT((Y72*Y72+Z72*Z72)/(W72*W72+X72*X72)))</f>
        <v>2.3268121485005304</v>
      </c>
      <c r="AC72" s="36">
        <f>K72*Q72*W72-L72*R72*W72-K72*R72*X72-Q72*L72*X72</f>
        <v>-6.959645788636229E+29</v>
      </c>
      <c r="AD72" s="36">
        <f>K72*W72*R72+Q72*W72*L72+K72*Q72*X72-L72*R72*X72</f>
        <v>6.043263256386432E+29</v>
      </c>
      <c r="AE72" s="36">
        <f>M72*S72*Y72</f>
        <v>9.360447445580749E+29</v>
      </c>
      <c r="AF72">
        <v>0</v>
      </c>
      <c r="AG72" s="36">
        <f>20*LOG10(SQRT((AE72*AE72+AF72*AF72)/(AC72*AC72+AD72*AD72)))</f>
        <v>0.13390470497155887</v>
      </c>
    </row>
    <row r="73" spans="2:33" ht="13.5">
      <c r="B73" s="17">
        <v>0.6</v>
      </c>
      <c r="C73" s="17">
        <f>J73/2/PI()</f>
        <v>13200.000000000002</v>
      </c>
      <c r="D73" s="17">
        <f>O73</f>
        <v>-7.095116408846663</v>
      </c>
      <c r="E73" s="17">
        <f>U73</f>
        <v>3.798727789938707</v>
      </c>
      <c r="F73" s="17">
        <f>AA73</f>
        <v>3.5371491277436515</v>
      </c>
      <c r="G73" s="17">
        <f>AG73</f>
        <v>0.24076050883569358</v>
      </c>
      <c r="I73" s="36">
        <f>B73*2*PI()</f>
        <v>3.7699111843077517</v>
      </c>
      <c r="J73" s="36">
        <f>I73*$D$4</f>
        <v>82938.04605477054</v>
      </c>
      <c r="K73" s="36">
        <f>-1*J73*J73+$D$9</f>
        <v>-3110709810.8188667</v>
      </c>
      <c r="L73" s="36">
        <f>J73*$D$8</f>
        <v>7991925586.444093</v>
      </c>
      <c r="M73" s="36">
        <f>$D$10</f>
        <v>3789027982.0969334</v>
      </c>
      <c r="N73">
        <v>0</v>
      </c>
      <c r="O73" s="36">
        <f>20*LOG10(SQRT((M73*M73+N73*N73)/(K73*K73+L73*L73)))</f>
        <v>-7.095116408846663</v>
      </c>
      <c r="Q73" s="36">
        <f>-1*J73*J73+$E$9</f>
        <v>5162861123.361528</v>
      </c>
      <c r="R73" s="36">
        <f>J73*$E$8</f>
        <v>5850350920.617444</v>
      </c>
      <c r="S73" s="36">
        <f>$E$10</f>
        <v>12083143150.336998</v>
      </c>
      <c r="T73">
        <v>0</v>
      </c>
      <c r="U73" s="36">
        <f>20*LOG10(SQRT((S73*S73+T73*T73)/(Q73*Q73+R73*R73)))</f>
        <v>3.798727789938707</v>
      </c>
      <c r="W73" s="36">
        <f>-1*J73*J73+$F$9</f>
        <v>13436432057.54192</v>
      </c>
      <c r="X73" s="36">
        <f>J73*$F$8</f>
        <v>2141574665.8266482</v>
      </c>
      <c r="Y73" s="36">
        <f>$F$10</f>
        <v>20445082908.944626</v>
      </c>
      <c r="Z73">
        <v>0</v>
      </c>
      <c r="AA73" s="36">
        <f>20*LOG10(SQRT((Y73*Y73+Z73*Z73)/(W73*W73+X73*X73)))</f>
        <v>3.5371491277436515</v>
      </c>
      <c r="AC73" s="36">
        <f>K73*Q73*W73-L73*R73*W73-K73*R73*X73-Q73*L73*X73</f>
        <v>-8.93409290214185E+29</v>
      </c>
      <c r="AD73" s="36">
        <f>K73*W73*R73+Q73*W73*L73+K73*Q73*X73-L73*R73*X73</f>
        <v>1.7535256854592424E+29</v>
      </c>
      <c r="AE73" s="36">
        <f>M73*S73*Y73</f>
        <v>9.360447445580749E+29</v>
      </c>
      <c r="AF73">
        <v>0</v>
      </c>
      <c r="AG73" s="36">
        <f>20*LOG10(SQRT((AE73*AE73+AF73*AF73)/(AC73*AC73+AD73*AD73)))</f>
        <v>0.24076050883569358</v>
      </c>
    </row>
    <row r="74" spans="2:33" ht="13.5">
      <c r="B74" s="17">
        <v>0.7</v>
      </c>
      <c r="C74" s="17">
        <f>J74/2/PI()</f>
        <v>15400</v>
      </c>
      <c r="D74" s="17">
        <f>O74</f>
        <v>-9.156938609981944</v>
      </c>
      <c r="E74" s="17">
        <f>U74</f>
        <v>4.3387952345116805</v>
      </c>
      <c r="F74" s="17">
        <f>AA74</f>
        <v>5.201229307861542</v>
      </c>
      <c r="G74" s="17">
        <f>AG74</f>
        <v>0.3830859323912773</v>
      </c>
      <c r="I74" s="36">
        <f>B74*2*PI()</f>
        <v>4.39822971502571</v>
      </c>
      <c r="J74" s="36">
        <f>I74*$D$4</f>
        <v>96761.05373056563</v>
      </c>
      <c r="K74" s="36">
        <f>-1*J74*J74+$D$9</f>
        <v>-5594691846.485037</v>
      </c>
      <c r="L74" s="36">
        <f>J74*$D$8</f>
        <v>9323913184.184774</v>
      </c>
      <c r="M74" s="36">
        <f>$D$10</f>
        <v>3789027982.0969334</v>
      </c>
      <c r="N74">
        <v>0</v>
      </c>
      <c r="O74" s="36">
        <f>20*LOG10(SQRT((M74*M74+N74*N74)/(K74*K74+L74*L74)))</f>
        <v>-9.156938609981944</v>
      </c>
      <c r="Q74" s="36">
        <f>-1*J74*J74+$E$9</f>
        <v>2678879087.6953583</v>
      </c>
      <c r="R74" s="36">
        <f>J74*$E$8</f>
        <v>6825409407.387018</v>
      </c>
      <c r="S74" s="36">
        <f>$E$10</f>
        <v>12083143150.336998</v>
      </c>
      <c r="T74">
        <v>0</v>
      </c>
      <c r="U74" s="36">
        <f>20*LOG10(SQRT((S74*S74+T74*T74)/(Q74*Q74+R74*R74)))</f>
        <v>4.3387952345116805</v>
      </c>
      <c r="W74" s="36">
        <f>-1*J74*J74+$F$9</f>
        <v>10952450021.87575</v>
      </c>
      <c r="X74" s="36">
        <f>J74*$F$8</f>
        <v>2498503776.797756</v>
      </c>
      <c r="Y74" s="36">
        <f>$F$10</f>
        <v>20445082908.944626</v>
      </c>
      <c r="Z74">
        <v>0</v>
      </c>
      <c r="AA74" s="36">
        <f>20*LOG10(SQRT((Y74*Y74+Z74*Z74)/(W74*W74+X74*X74)))</f>
        <v>5.201229307861542</v>
      </c>
      <c r="AC74" s="36">
        <f>K74*Q74*W74-L74*R74*W74-K74*R74*X74-Q74*L74*X74</f>
        <v>-8.28157288771898E+29</v>
      </c>
      <c r="AD74" s="36">
        <f>K74*W74*R74+Q74*W74*L74+K74*Q74*X74-L74*R74*X74</f>
        <v>-3.411145548851289E+29</v>
      </c>
      <c r="AE74" s="36">
        <f>M74*S74*Y74</f>
        <v>9.360447445580749E+29</v>
      </c>
      <c r="AF74">
        <v>0</v>
      </c>
      <c r="AG74" s="36">
        <f>20*LOG10(SQRT((AE74*AE74+AF74*AF74)/(AC74*AC74+AD74*AD74)))</f>
        <v>0.3830859323912773</v>
      </c>
    </row>
    <row r="75" spans="2:33" ht="13.5">
      <c r="B75" s="17">
        <v>0.8</v>
      </c>
      <c r="C75" s="17">
        <f>J75/2/PI()</f>
        <v>17600</v>
      </c>
      <c r="D75" s="17">
        <f>O75</f>
        <v>-11.10430044675475</v>
      </c>
      <c r="E75" s="17">
        <f>U75</f>
        <v>3.7986833799616075</v>
      </c>
      <c r="F75" s="17">
        <f>AA75</f>
        <v>7.546422090462144</v>
      </c>
      <c r="G75" s="17">
        <f>AG75</f>
        <v>0.2408050236689997</v>
      </c>
      <c r="I75" s="36">
        <f>B75*2*PI()</f>
        <v>5.026548245743669</v>
      </c>
      <c r="J75" s="36">
        <f>I75*$D$4</f>
        <v>110584.06140636072</v>
      </c>
      <c r="K75" s="36">
        <f>-1*J75*J75+$D$9</f>
        <v>-8460824964.561386</v>
      </c>
      <c r="L75" s="36">
        <f>J75*$D$8</f>
        <v>10655900781.925457</v>
      </c>
      <c r="M75" s="36">
        <f>$D$10</f>
        <v>3789027982.0969334</v>
      </c>
      <c r="N75">
        <v>0</v>
      </c>
      <c r="O75" s="36">
        <f>20*LOG10(SQRT((M75*M75+N75*N75)/(K75*K75+L75*L75)))</f>
        <v>-11.10430044675475</v>
      </c>
      <c r="Q75" s="36">
        <f>-1*J75*J75+$E$9</f>
        <v>-187254030.38099098</v>
      </c>
      <c r="R75" s="36">
        <f>J75*$E$8</f>
        <v>7800467894.156592</v>
      </c>
      <c r="S75" s="36">
        <f>$E$10</f>
        <v>12083143150.336998</v>
      </c>
      <c r="T75">
        <v>0</v>
      </c>
      <c r="U75" s="36">
        <f>20*LOG10(SQRT((S75*S75+T75*T75)/(Q75*Q75+R75*R75)))</f>
        <v>3.7986833799616075</v>
      </c>
      <c r="W75" s="36">
        <f>-1*J75*J75+$F$9</f>
        <v>8086316903.7994</v>
      </c>
      <c r="X75" s="36">
        <f>J75*$F$8</f>
        <v>2855432887.768864</v>
      </c>
      <c r="Y75" s="36">
        <f>$F$10</f>
        <v>20445082908.944626</v>
      </c>
      <c r="Z75">
        <v>0</v>
      </c>
      <c r="AA75" s="36">
        <f>20*LOG10(SQRT((Y75*Y75+Z75*Z75)/(W75*W75+X75*X75)))</f>
        <v>7.546422090462144</v>
      </c>
      <c r="AC75" s="36">
        <f>K75*Q75*W75-L75*R75*W75-K75*R75*X75-Q75*L75*X75</f>
        <v>-4.6517990040425024E+29</v>
      </c>
      <c r="AD75" s="36">
        <f>K75*W75*R75+Q75*W75*L75+K75*Q75*X75-L75*R75*X75</f>
        <v>-7.826415827108292E+29</v>
      </c>
      <c r="AE75" s="36">
        <f>M75*S75*Y75</f>
        <v>9.360447445580749E+29</v>
      </c>
      <c r="AF75">
        <v>0</v>
      </c>
      <c r="AG75" s="36">
        <f>20*LOG10(SQRT((AE75*AE75+AF75*AF75)/(AC75*AC75+AD75*AD75)))</f>
        <v>0.2408050236689997</v>
      </c>
    </row>
    <row r="76" spans="2:33" ht="13.5">
      <c r="B76" s="17">
        <v>0.9</v>
      </c>
      <c r="C76" s="17">
        <f>J76/2/PI()</f>
        <v>19800</v>
      </c>
      <c r="D76" s="17">
        <f>O76</f>
        <v>-12.913611282254987</v>
      </c>
      <c r="E76" s="17">
        <f>U76</f>
        <v>2.158843465177839</v>
      </c>
      <c r="F76" s="17">
        <f>AA76</f>
        <v>10.932151049002286</v>
      </c>
      <c r="G76" s="17">
        <f>AG76</f>
        <v>0.17738323192514</v>
      </c>
      <c r="I76" s="36">
        <f>B76*2*PI()</f>
        <v>5.654866776461628</v>
      </c>
      <c r="J76" s="36">
        <f>I76*$D$4</f>
        <v>124407.06908215581</v>
      </c>
      <c r="K76" s="36">
        <f>-1*J76*J76+$D$9</f>
        <v>-11709109165.047915</v>
      </c>
      <c r="L76" s="36">
        <f>J76*$D$8</f>
        <v>11987888379.66614</v>
      </c>
      <c r="M76" s="36">
        <f>$D$10</f>
        <v>3789027982.0969334</v>
      </c>
      <c r="N76">
        <v>0</v>
      </c>
      <c r="O76" s="36">
        <f>20*LOG10(SQRT((M76*M76+N76*N76)/(K76*K76+L76*L76)))</f>
        <v>-12.913611282254987</v>
      </c>
      <c r="Q76" s="36">
        <f>-1*J76*J76+$E$9</f>
        <v>-3435538230.8675194</v>
      </c>
      <c r="R76" s="36">
        <f>J76*$E$8</f>
        <v>8775526380.926167</v>
      </c>
      <c r="S76" s="36">
        <f>$E$10</f>
        <v>12083143150.336998</v>
      </c>
      <c r="T76">
        <v>0</v>
      </c>
      <c r="U76" s="36">
        <f>20*LOG10(SQRT((S76*S76+T76*T76)/(Q76*Q76+R76*R76)))</f>
        <v>2.158843465177839</v>
      </c>
      <c r="W76" s="36">
        <f>-1*J76*J76+$F$9</f>
        <v>4838032703.312872</v>
      </c>
      <c r="X76" s="36">
        <f>J76*$F$8</f>
        <v>3212361998.739972</v>
      </c>
      <c r="Y76" s="36">
        <f>$F$10</f>
        <v>20445082908.944626</v>
      </c>
      <c r="Z76">
        <v>0</v>
      </c>
      <c r="AA76" s="36">
        <f>20*LOG10(SQRT((Y76*Y76+Z76*Z76)/(W76*W76+X76*X76)))</f>
        <v>10.932151049002286</v>
      </c>
      <c r="AC76" s="36">
        <f>K76*Q76*W76-L76*R76*W76-K76*R76*X76-Q76*L76*X76</f>
        <v>1.4804119005888953E+29</v>
      </c>
      <c r="AD76" s="36">
        <f>K76*W76*R76+Q76*W76*L76+K76*Q76*X76-L76*R76*X76</f>
        <v>-9.050955039105313E+29</v>
      </c>
      <c r="AE76" s="36">
        <f>M76*S76*Y76</f>
        <v>9.360447445580749E+29</v>
      </c>
      <c r="AF76">
        <v>0</v>
      </c>
      <c r="AG76" s="36">
        <f>20*LOG10(SQRT((AE76*AE76+AF76*AF76)/(AC76*AC76+AD76*AD76)))</f>
        <v>0.17738323192514</v>
      </c>
    </row>
    <row r="77" spans="2:33" ht="13.5">
      <c r="B77" s="17">
        <v>0.91</v>
      </c>
      <c r="C77" s="17">
        <f>J77/2/PI()</f>
        <v>20020.000000000004</v>
      </c>
      <c r="D77" s="17">
        <f>O77</f>
        <v>-13.086880688774599</v>
      </c>
      <c r="E77" s="17">
        <f>U77</f>
        <v>1.9573881294524864</v>
      </c>
      <c r="F77" s="17">
        <f>AA77</f>
        <v>11.336209082241318</v>
      </c>
      <c r="G77" s="17">
        <f>AG77</f>
        <v>0.20671652291920312</v>
      </c>
      <c r="I77" s="36">
        <f>B77*2*PI()</f>
        <v>5.717698629533424</v>
      </c>
      <c r="J77" s="36">
        <f>I77*$D$4</f>
        <v>125789.36984973533</v>
      </c>
      <c r="K77" s="36">
        <f>-1*J77*J77+$D$9</f>
        <v>-12054955894.629131</v>
      </c>
      <c r="L77" s="36">
        <f>J77*$D$8</f>
        <v>12121087139.440208</v>
      </c>
      <c r="M77" s="36">
        <f>$D$10</f>
        <v>3789027982.0969334</v>
      </c>
      <c r="N77">
        <v>0</v>
      </c>
      <c r="O77" s="36">
        <f>20*LOG10(SQRT((M77*M77+N77*N77)/(K77*K77+L77*L77)))</f>
        <v>-13.086880688774599</v>
      </c>
      <c r="Q77" s="36">
        <f>-1*J77*J77+$E$9</f>
        <v>-3781384960.448736</v>
      </c>
      <c r="R77" s="36">
        <f>J77*$E$8</f>
        <v>8873032229.603125</v>
      </c>
      <c r="S77" s="36">
        <f>$E$10</f>
        <v>12083143150.336998</v>
      </c>
      <c r="T77">
        <v>0</v>
      </c>
      <c r="U77" s="36">
        <f>20*LOG10(SQRT((S77*S77+T77*T77)/(Q77*Q77+R77*R77)))</f>
        <v>1.9573881294524864</v>
      </c>
      <c r="W77" s="36">
        <f>-1*J77*J77+$F$9</f>
        <v>4492185973.731655</v>
      </c>
      <c r="X77" s="36">
        <f>J77*$F$8</f>
        <v>3248054909.8370833</v>
      </c>
      <c r="Y77" s="36">
        <f>$F$10</f>
        <v>20445082908.944626</v>
      </c>
      <c r="Z77">
        <v>0</v>
      </c>
      <c r="AA77" s="36">
        <f>20*LOG10(SQRT((Y77*Y77+Z77*Z77)/(W77*W77+X77*X77)))</f>
        <v>11.336209082241318</v>
      </c>
      <c r="AC77" s="36">
        <f>K77*Q77*W77-L77*R77*W77-K77*R77*X77-Q77*L77*X77</f>
        <v>2.179334978545004E+29</v>
      </c>
      <c r="AD77" s="36">
        <f>K77*W77*R77+Q77*W77*L77+K77*Q77*X77-L77*R77*X77</f>
        <v>-8.876694835972815E+29</v>
      </c>
      <c r="AE77" s="36">
        <f>M77*S77*Y77</f>
        <v>9.360447445580749E+29</v>
      </c>
      <c r="AF77">
        <v>0</v>
      </c>
      <c r="AG77" s="36">
        <f>20*LOG10(SQRT((AE77*AE77+AF77*AF77)/(AC77*AC77+AD77*AD77)))</f>
        <v>0.20671652291920312</v>
      </c>
    </row>
    <row r="78" spans="2:33" ht="13.5">
      <c r="B78" s="17">
        <v>0.92</v>
      </c>
      <c r="C78" s="17">
        <f>J78/2/PI()</f>
        <v>20240</v>
      </c>
      <c r="D78" s="17">
        <f>O78</f>
        <v>-13.258782738363053</v>
      </c>
      <c r="E78" s="17">
        <f>U78</f>
        <v>1.7519421477225692</v>
      </c>
      <c r="F78" s="17">
        <f>AA78</f>
        <v>11.74897682006591</v>
      </c>
      <c r="G78" s="17">
        <f>AG78</f>
        <v>0.24213622942542337</v>
      </c>
      <c r="I78" s="36">
        <f>B78*2*PI()</f>
        <v>5.7805304826052195</v>
      </c>
      <c r="J78" s="36">
        <f>I78*$D$4</f>
        <v>127171.67061731483</v>
      </c>
      <c r="K78" s="36">
        <f>-1*J78*J78+$D$9</f>
        <v>-12404624135.034443</v>
      </c>
      <c r="L78" s="36">
        <f>J78*$D$8</f>
        <v>12254285899.214275</v>
      </c>
      <c r="M78" s="36">
        <f>$D$10</f>
        <v>3789027982.0969334</v>
      </c>
      <c r="N78">
        <v>0</v>
      </c>
      <c r="O78" s="36">
        <f>20*LOG10(SQRT((M78*M78+N78*N78)/(K78*K78+L78*L78)))</f>
        <v>-13.258782738363053</v>
      </c>
      <c r="Q78" s="36">
        <f>-1*J78*J78+$E$9</f>
        <v>-4131053200.854048</v>
      </c>
      <c r="R78" s="36">
        <f>J78*$E$8</f>
        <v>8970538078.28008</v>
      </c>
      <c r="S78" s="36">
        <f>$E$10</f>
        <v>12083143150.336998</v>
      </c>
      <c r="T78">
        <v>0</v>
      </c>
      <c r="U78" s="36">
        <f>20*LOG10(SQRT((S78*S78+T78*T78)/(Q78*Q78+R78*R78)))</f>
        <v>1.7519421477225692</v>
      </c>
      <c r="W78" s="36">
        <f>-1*J78*J78+$F$9</f>
        <v>4142517733.3263435</v>
      </c>
      <c r="X78" s="36">
        <f>J78*$F$8</f>
        <v>3283747820.9341936</v>
      </c>
      <c r="Y78" s="36">
        <f>$F$10</f>
        <v>20445082908.944626</v>
      </c>
      <c r="Z78">
        <v>0</v>
      </c>
      <c r="AA78" s="36">
        <f>20*LOG10(SQRT((Y78*Y78+Z78*Z78)/(W78*W78+X78*X78)))</f>
        <v>11.74897682006591</v>
      </c>
      <c r="AC78" s="36">
        <f>K78*Q78*W78-L78*R78*W78-K78*R78*X78-Q78*L78*X78</f>
        <v>2.8853941678174235E+29</v>
      </c>
      <c r="AD78" s="36">
        <f>K78*W78*R78+Q78*W78*L78+K78*Q78*X78-L78*R78*X78</f>
        <v>-8.633719643399152E+29</v>
      </c>
      <c r="AE78" s="36">
        <f>M78*S78*Y78</f>
        <v>9.360447445580749E+29</v>
      </c>
      <c r="AF78">
        <v>0</v>
      </c>
      <c r="AG78" s="36">
        <f>20*LOG10(SQRT((AE78*AE78+AF78*AF78)/(AC78*AC78+AD78*AD78)))</f>
        <v>0.24213622942542337</v>
      </c>
    </row>
    <row r="79" spans="2:33" ht="13.5">
      <c r="B79" s="17">
        <v>0.93</v>
      </c>
      <c r="C79" s="17">
        <f>J79/2/PI()</f>
        <v>20460.000000000004</v>
      </c>
      <c r="D79" s="17">
        <f>O79</f>
        <v>-13.429326738155883</v>
      </c>
      <c r="E79" s="17">
        <f>U79</f>
        <v>1.5431211100294022</v>
      </c>
      <c r="F79" s="17">
        <f>AA79</f>
        <v>12.167645159439328</v>
      </c>
      <c r="G79" s="17">
        <f>AG79</f>
        <v>0.28143953131284843</v>
      </c>
      <c r="I79" s="36">
        <f>B79*2*PI()</f>
        <v>5.843362335677016</v>
      </c>
      <c r="J79" s="36">
        <f>I79*$D$4</f>
        <v>128553.97138489435</v>
      </c>
      <c r="K79" s="36">
        <f>-1*J79*J79+$D$9</f>
        <v>-12758113886.263863</v>
      </c>
      <c r="L79" s="36">
        <f>J79*$D$8</f>
        <v>12387484658.988344</v>
      </c>
      <c r="M79" s="36">
        <f>$D$10</f>
        <v>3789027982.0969334</v>
      </c>
      <c r="N79">
        <v>0</v>
      </c>
      <c r="O79" s="36">
        <f>20*LOG10(SQRT((M79*M79+N79*N79)/(K79*K79+L79*L79)))</f>
        <v>-13.429326738155883</v>
      </c>
      <c r="Q79" s="36">
        <f>-1*J79*J79+$E$9</f>
        <v>-4484542952.0834675</v>
      </c>
      <c r="R79" s="36">
        <f>J79*$E$8</f>
        <v>9068043926.957039</v>
      </c>
      <c r="S79" s="36">
        <f>$E$10</f>
        <v>12083143150.336998</v>
      </c>
      <c r="T79">
        <v>0</v>
      </c>
      <c r="U79" s="36">
        <f>20*LOG10(SQRT((S79*S79+T79*T79)/(Q79*Q79+R79*R79)))</f>
        <v>1.5431211100294022</v>
      </c>
      <c r="W79" s="36">
        <f>-1*J79*J79+$F$9</f>
        <v>3789027982.096924</v>
      </c>
      <c r="X79" s="36">
        <f>J79*$F$8</f>
        <v>3319440732.031305</v>
      </c>
      <c r="Y79" s="36">
        <f>$F$10</f>
        <v>20445082908.944626</v>
      </c>
      <c r="Z79">
        <v>0</v>
      </c>
      <c r="AA79" s="36">
        <f>20*LOG10(SQRT((Y79*Y79+Z79*Z79)/(W79*W79+X79*X79)))</f>
        <v>12.167645159439328</v>
      </c>
      <c r="AC79" s="36">
        <f>K79*Q79*W79-L79*R79*W79-K79*R79*X79-Q79*L79*X79</f>
        <v>3.595962726344827E+29</v>
      </c>
      <c r="AD79" s="36">
        <f>K79*W79*R79+Q79*W79*L79+K79*Q79*X79-L79*R79*X79</f>
        <v>-8.317999366828661E+29</v>
      </c>
      <c r="AE79" s="36">
        <f>M79*S79*Y79</f>
        <v>9.360447445580749E+29</v>
      </c>
      <c r="AF79">
        <v>0</v>
      </c>
      <c r="AG79" s="36">
        <f>20*LOG10(SQRT((AE79*AE79+AF79*AF79)/(AC79*AC79+AD79*AD79)))</f>
        <v>0.28143953131284843</v>
      </c>
    </row>
    <row r="80" spans="2:33" ht="13.5">
      <c r="B80" s="17">
        <v>0.94</v>
      </c>
      <c r="C80" s="17">
        <f>J80/2/PI()</f>
        <v>20680</v>
      </c>
      <c r="D80" s="17">
        <f>O80</f>
        <v>-13.598522626629626</v>
      </c>
      <c r="E80" s="17">
        <f>U80</f>
        <v>1.3314996604391545</v>
      </c>
      <c r="F80" s="17">
        <f>AA80</f>
        <v>12.588159048719113</v>
      </c>
      <c r="G80" s="17">
        <f>AG80</f>
        <v>0.32113608252864234</v>
      </c>
      <c r="I80" s="36">
        <f>B80*2*PI()</f>
        <v>5.906194188748811</v>
      </c>
      <c r="J80" s="36">
        <f>I80*$D$4</f>
        <v>129936.27215247384</v>
      </c>
      <c r="K80" s="36">
        <f>-1*J80*J80+$D$9</f>
        <v>-13115425148.317377</v>
      </c>
      <c r="L80" s="36">
        <f>J80*$D$8</f>
        <v>12520683418.762411</v>
      </c>
      <c r="M80" s="36">
        <f>$D$10</f>
        <v>3789027982.0969334</v>
      </c>
      <c r="N80">
        <v>0</v>
      </c>
      <c r="O80" s="36">
        <f>20*LOG10(SQRT((M80*M80+N80*N80)/(K80*K80+L80*L80)))</f>
        <v>-13.598522626629626</v>
      </c>
      <c r="Q80" s="36">
        <f>-1*J80*J80+$E$9</f>
        <v>-4841854214.136982</v>
      </c>
      <c r="R80" s="36">
        <f>J80*$E$8</f>
        <v>9165549775.633995</v>
      </c>
      <c r="S80" s="36">
        <f>$E$10</f>
        <v>12083143150.336998</v>
      </c>
      <c r="T80">
        <v>0</v>
      </c>
      <c r="U80" s="36">
        <f>20*LOG10(SQRT((S80*S80+T80*T80)/(Q80*Q80+R80*R80)))</f>
        <v>1.3314996604391545</v>
      </c>
      <c r="W80" s="36">
        <f>-1*J80*J80+$F$9</f>
        <v>3431716720.0434093</v>
      </c>
      <c r="X80" s="36">
        <f>J80*$F$8</f>
        <v>3355133643.1284156</v>
      </c>
      <c r="Y80" s="36">
        <f>$F$10</f>
        <v>20445082908.944626</v>
      </c>
      <c r="Z80">
        <v>0</v>
      </c>
      <c r="AA80" s="36">
        <f>20*LOG10(SQRT((Y80*Y80+Z80*Z80)/(W80*W80+X80*X80)))</f>
        <v>12.588159048719113</v>
      </c>
      <c r="AC80" s="36">
        <f>K80*Q80*W80-L80*R80*W80-K80*R80*X80-Q80*L80*X80</f>
        <v>4.308242723783701E+29</v>
      </c>
      <c r="AD80" s="36">
        <f>K80*W80*R80+Q80*W80*L80+K80*Q80*X80-L80*R80*X80</f>
        <v>-7.925396535155493E+29</v>
      </c>
      <c r="AE80" s="36">
        <f>M80*S80*Y80</f>
        <v>9.360447445580749E+29</v>
      </c>
      <c r="AF80">
        <v>0</v>
      </c>
      <c r="AG80" s="36">
        <f>20*LOG10(SQRT((AE80*AE80+AF80*AF80)/(AC80*AC80+AD80*AD80)))</f>
        <v>0.32113608252864234</v>
      </c>
    </row>
    <row r="81" spans="2:33" ht="13.5">
      <c r="B81" s="17">
        <v>0.95</v>
      </c>
      <c r="C81" s="17">
        <f>J81/2/PI()</f>
        <v>20900</v>
      </c>
      <c r="D81" s="17">
        <f>O81</f>
        <v>-13.766380900232832</v>
      </c>
      <c r="E81" s="17">
        <f>U81</f>
        <v>1.1176102726176886</v>
      </c>
      <c r="F81" s="17">
        <f>AA81</f>
        <v>13.004875775765246</v>
      </c>
      <c r="G81" s="17">
        <f>AG81</f>
        <v>0.35610514815009936</v>
      </c>
      <c r="I81" s="36">
        <f>B81*2*PI()</f>
        <v>5.969026041820607</v>
      </c>
      <c r="J81" s="36">
        <f>I81*$D$4</f>
        <v>131318.57292005335</v>
      </c>
      <c r="K81" s="36">
        <f>-1*J81*J81+$D$9</f>
        <v>-13476557921.194996</v>
      </c>
      <c r="L81" s="36">
        <f>J81*$D$8</f>
        <v>12653882178.53648</v>
      </c>
      <c r="M81" s="36">
        <f>$D$10</f>
        <v>3789027982.0969334</v>
      </c>
      <c r="N81">
        <v>0</v>
      </c>
      <c r="O81" s="36">
        <f>20*LOG10(SQRT((M81*M81+N81*N81)/(K81*K81+L81*L81)))</f>
        <v>-13.766380900232832</v>
      </c>
      <c r="Q81" s="36">
        <f>-1*J81*J81+$E$9</f>
        <v>-5202986987.014601</v>
      </c>
      <c r="R81" s="36">
        <f>J81*$E$8</f>
        <v>9263055624.310953</v>
      </c>
      <c r="S81" s="36">
        <f>$E$10</f>
        <v>12083143150.336998</v>
      </c>
      <c r="T81">
        <v>0</v>
      </c>
      <c r="U81" s="36">
        <f>20*LOG10(SQRT((S81*S81+T81*T81)/(Q81*Q81+R81*R81)))</f>
        <v>1.1176102726176886</v>
      </c>
      <c r="W81" s="36">
        <f>-1*J81*J81+$F$9</f>
        <v>3070583947.1657906</v>
      </c>
      <c r="X81" s="36">
        <f>J81*$F$8</f>
        <v>3390826554.2255263</v>
      </c>
      <c r="Y81" s="36">
        <f>$F$10</f>
        <v>20445082908.944626</v>
      </c>
      <c r="Z81">
        <v>0</v>
      </c>
      <c r="AA81" s="36">
        <f>20*LOG10(SQRT((Y81*Y81+Z81*Z81)/(W81*W81+X81*X81)))</f>
        <v>13.004875775765246</v>
      </c>
      <c r="AC81" s="36">
        <f>K81*Q81*W81-L81*R81*W81-K81*R81*X81-Q81*L81*X81</f>
        <v>5.0192603953980555E+29</v>
      </c>
      <c r="AD81" s="36">
        <f>K81*W81*R81+Q81*W81*L81+K81*Q81*X81-L81*R81*X81</f>
        <v>-7.451665133587142E+29</v>
      </c>
      <c r="AE81" s="36">
        <f>M81*S81*Y81</f>
        <v>9.360447445580749E+29</v>
      </c>
      <c r="AF81">
        <v>0</v>
      </c>
      <c r="AG81" s="36">
        <f>20*LOG10(SQRT((AE81*AE81+AF81*AF81)/(AC81*AC81+AD81*AD81)))</f>
        <v>0.35610514815009936</v>
      </c>
    </row>
    <row r="82" spans="2:33" ht="13.5">
      <c r="B82" s="17">
        <v>0.96</v>
      </c>
      <c r="C82" s="17">
        <f>J82/2/PI()</f>
        <v>21119.999999999996</v>
      </c>
      <c r="D82" s="17">
        <f>O82</f>
        <v>-13.932912546178482</v>
      </c>
      <c r="E82" s="17">
        <f>U82</f>
        <v>0.9019430235429372</v>
      </c>
      <c r="F82" s="17">
        <f>AA82</f>
        <v>13.410214186333354</v>
      </c>
      <c r="G82" s="17">
        <f>AG82</f>
        <v>0.3792446636978087</v>
      </c>
      <c r="I82" s="36">
        <f>B82*2*PI()</f>
        <v>6.031857894892402</v>
      </c>
      <c r="J82" s="36">
        <f>I82*$D$4</f>
        <v>132700.87368763285</v>
      </c>
      <c r="K82" s="36">
        <f>-1*J82*J82+$D$9</f>
        <v>-13841512204.896713</v>
      </c>
      <c r="L82" s="36">
        <f>J82*$D$8</f>
        <v>12787080938.310547</v>
      </c>
      <c r="M82" s="36">
        <f>$D$10</f>
        <v>3789027982.0969334</v>
      </c>
      <c r="N82">
        <v>0</v>
      </c>
      <c r="O82" s="36">
        <f>20*LOG10(SQRT((M82*M82+N82*N82)/(K82*K82+L82*L82)))</f>
        <v>-13.932912546178482</v>
      </c>
      <c r="Q82" s="36">
        <f>-1*J82*J82+$E$9</f>
        <v>-5567941270.716318</v>
      </c>
      <c r="R82" s="36">
        <f>J82*$E$8</f>
        <v>9360561472.98791</v>
      </c>
      <c r="S82" s="36">
        <f>$E$10</f>
        <v>12083143150.336998</v>
      </c>
      <c r="T82">
        <v>0</v>
      </c>
      <c r="U82" s="36">
        <f>20*LOG10(SQRT((S82*S82+T82*T82)/(Q82*Q82+R82*R82)))</f>
        <v>0.9019430235429372</v>
      </c>
      <c r="W82" s="36">
        <f>-1*J82*J82+$F$9</f>
        <v>2705629663.464073</v>
      </c>
      <c r="X82" s="36">
        <f>J82*$F$8</f>
        <v>3426519465.3226366</v>
      </c>
      <c r="Y82" s="36">
        <f>$F$10</f>
        <v>20445082908.944626</v>
      </c>
      <c r="Z82">
        <v>0</v>
      </c>
      <c r="AA82" s="36">
        <f>20*LOG10(SQRT((Y82*Y82+Z82*Z82)/(W82*W82+X82*X82)))</f>
        <v>13.410214186333354</v>
      </c>
      <c r="AC82" s="36">
        <f>K82*Q82*W82-L82*R82*W82-K82*R82*X82-Q82*L82*X82</f>
        <v>5.72586144572074E+29</v>
      </c>
      <c r="AD82" s="36">
        <f>K82*W82*R82+Q82*W82*L82+K82*Q82*X82-L82*R82*X82</f>
        <v>-6.892449436508073E+29</v>
      </c>
      <c r="AE82" s="36">
        <f>M82*S82*Y82</f>
        <v>9.360447445580749E+29</v>
      </c>
      <c r="AF82">
        <v>0</v>
      </c>
      <c r="AG82" s="36">
        <f>20*LOG10(SQRT((AE82*AE82+AF82*AF82)/(AC82*AC82+AD82*AD82)))</f>
        <v>0.3792446636978087</v>
      </c>
    </row>
    <row r="83" spans="2:33" ht="13.5">
      <c r="B83" s="17">
        <v>0.97</v>
      </c>
      <c r="C83" s="17">
        <f>J83/2/PI()</f>
        <v>21340</v>
      </c>
      <c r="D83" s="17">
        <f>O83</f>
        <v>-14.098128980923594</v>
      </c>
      <c r="E83" s="17">
        <f>U83</f>
        <v>0.6849461731240554</v>
      </c>
      <c r="F83" s="17">
        <f>AA83</f>
        <v>13.794370641614751</v>
      </c>
      <c r="G83" s="17">
        <f>AG83</f>
        <v>0.3811878338152133</v>
      </c>
      <c r="I83" s="36">
        <f>B83*2*PI()</f>
        <v>6.094689747964199</v>
      </c>
      <c r="J83" s="36">
        <f>I83*$D$4</f>
        <v>134083.17445521237</v>
      </c>
      <c r="K83" s="36">
        <f>-1*J83*J83+$D$9</f>
        <v>-14210287999.422543</v>
      </c>
      <c r="L83" s="36">
        <f>J83*$D$8</f>
        <v>12920279698.084616</v>
      </c>
      <c r="M83" s="36">
        <f>$D$10</f>
        <v>3789027982.0969334</v>
      </c>
      <c r="N83">
        <v>0</v>
      </c>
      <c r="O83" s="36">
        <f>20*LOG10(SQRT((M83*M83+N83*N83)/(K83*K83+L83*L83)))</f>
        <v>-14.098128980923594</v>
      </c>
      <c r="Q83" s="36">
        <f>-1*J83*J83+$E$9</f>
        <v>-5936717065.242147</v>
      </c>
      <c r="R83" s="36">
        <f>J83*$E$8</f>
        <v>9458067321.664867</v>
      </c>
      <c r="S83" s="36">
        <f>$E$10</f>
        <v>12083143150.336998</v>
      </c>
      <c r="T83">
        <v>0</v>
      </c>
      <c r="U83" s="36">
        <f>20*LOG10(SQRT((S83*S83+T83*T83)/(Q83*Q83+R83*R83)))</f>
        <v>0.6849461731240554</v>
      </c>
      <c r="W83" s="36">
        <f>-1*J83*J83+$F$9</f>
        <v>2336853868.938244</v>
      </c>
      <c r="X83" s="36">
        <f>J83*$F$8</f>
        <v>3462212376.419748</v>
      </c>
      <c r="Y83" s="36">
        <f>$F$10</f>
        <v>20445082908.944626</v>
      </c>
      <c r="Z83">
        <v>0</v>
      </c>
      <c r="AA83" s="36">
        <f>20*LOG10(SQRT((Y83*Y83+Z83*Z83)/(W83*W83+X83*X83)))</f>
        <v>13.794370641614751</v>
      </c>
      <c r="AC83" s="36">
        <f>K83*Q83*W83-L83*R83*W83-K83*R83*X83-Q83*L83*X83</f>
        <v>6.424706301986681E+29</v>
      </c>
      <c r="AD83" s="36">
        <f>K83*W83*R83+Q83*W83*L83+K83*Q83*X83-L83*R83*X83</f>
        <v>-6.243282840343259E+29</v>
      </c>
      <c r="AE83" s="36">
        <f>M83*S83*Y83</f>
        <v>9.360447445580749E+29</v>
      </c>
      <c r="AF83">
        <v>0</v>
      </c>
      <c r="AG83" s="36">
        <f>20*LOG10(SQRT((AE83*AE83+AF83*AF83)/(AC83*AC83+AD83*AD83)))</f>
        <v>0.3811878338152133</v>
      </c>
    </row>
    <row r="84" spans="2:33" ht="13.5">
      <c r="B84" s="17">
        <v>0.98</v>
      </c>
      <c r="C84" s="17">
        <f>J84/2/PI()</f>
        <v>21559.999999999996</v>
      </c>
      <c r="D84" s="17">
        <f>O84</f>
        <v>-14.262041993894929</v>
      </c>
      <c r="E84" s="17">
        <f>U84</f>
        <v>0.4670273720977205</v>
      </c>
      <c r="F84" s="17">
        <f>AA84</f>
        <v>14.145233281414972</v>
      </c>
      <c r="G84" s="17">
        <f>AG84</f>
        <v>0.3502186596177611</v>
      </c>
      <c r="I84" s="36">
        <f>B84*2*PI()</f>
        <v>6.157521601035994</v>
      </c>
      <c r="J84" s="36">
        <f>I84*$D$4</f>
        <v>135465.47522279187</v>
      </c>
      <c r="K84" s="36">
        <f>-1*J84*J84+$D$9</f>
        <v>-14582885304.772465</v>
      </c>
      <c r="L84" s="36">
        <f>J84*$D$8</f>
        <v>13053478457.858683</v>
      </c>
      <c r="M84" s="36">
        <f>$D$10</f>
        <v>3789027982.0969334</v>
      </c>
      <c r="N84">
        <v>0</v>
      </c>
      <c r="O84" s="36">
        <f>20*LOG10(SQRT((M84*M84+N84*N84)/(K84*K84+L84*L84)))</f>
        <v>-14.262041993894929</v>
      </c>
      <c r="Q84" s="36">
        <f>-1*J84*J84+$E$9</f>
        <v>-6309314370.59207</v>
      </c>
      <c r="R84" s="36">
        <f>J84*$E$8</f>
        <v>9555573170.341824</v>
      </c>
      <c r="S84" s="36">
        <f>$E$10</f>
        <v>12083143150.336998</v>
      </c>
      <c r="T84">
        <v>0</v>
      </c>
      <c r="U84" s="36">
        <f>20*LOG10(SQRT((S84*S84+T84*T84)/(Q84*Q84+R84*R84)))</f>
        <v>0.4670273720977205</v>
      </c>
      <c r="W84" s="36">
        <f>-1*J84*J84+$F$9</f>
        <v>1964256563.5883217</v>
      </c>
      <c r="X84" s="36">
        <f>J84*$F$8</f>
        <v>3497905287.516858</v>
      </c>
      <c r="Y84" s="36">
        <f>$F$10</f>
        <v>20445082908.944626</v>
      </c>
      <c r="Z84">
        <v>0</v>
      </c>
      <c r="AA84" s="36">
        <f>20*LOG10(SQRT((Y84*Y84+Z84*Z84)/(W84*W84+X84*X84)))</f>
        <v>14.145233281414972</v>
      </c>
      <c r="AC84" s="36">
        <f>K84*Q84*W84-L84*R84*W84-K84*R84*X84-Q84*L84*X84</f>
        <v>7.112265317337729E+29</v>
      </c>
      <c r="AD84" s="36">
        <f>K84*W84*R84+Q84*W84*L84+K84*Q84*X84-L84*R84*X84</f>
        <v>-5.499586696421855E+29</v>
      </c>
      <c r="AE84" s="36">
        <f>M84*S84*Y84</f>
        <v>9.360447445580749E+29</v>
      </c>
      <c r="AF84">
        <v>0</v>
      </c>
      <c r="AG84" s="36">
        <f>20*LOG10(SQRT((AE84*AE84+AF84*AF84)/(AC84*AC84+AD84*AD84)))</f>
        <v>0.3502186596177611</v>
      </c>
    </row>
    <row r="85" spans="2:33" ht="13.5">
      <c r="B85" s="17">
        <v>0.99</v>
      </c>
      <c r="C85" s="17">
        <f>J85/2/PI()</f>
        <v>21780</v>
      </c>
      <c r="D85" s="17">
        <f>O85</f>
        <v>-14.424663696050853</v>
      </c>
      <c r="E85" s="17">
        <f>U85</f>
        <v>0.2485553397196097</v>
      </c>
      <c r="F85" s="17">
        <f>AA85</f>
        <v>14.448680995303182</v>
      </c>
      <c r="G85" s="17">
        <f>AG85</f>
        <v>0.27257263897194195</v>
      </c>
      <c r="I85" s="36">
        <f>B85*2*PI()</f>
        <v>6.220353454107791</v>
      </c>
      <c r="J85" s="36">
        <f>I85*$D$4</f>
        <v>136847.7759903714</v>
      </c>
      <c r="K85" s="36">
        <f>-1*J85*J85+$D$9</f>
        <v>-14959304120.946495</v>
      </c>
      <c r="L85" s="36">
        <f>J85*$D$8</f>
        <v>13186677217.632753</v>
      </c>
      <c r="M85" s="36">
        <f>$D$10</f>
        <v>3789027982.0969334</v>
      </c>
      <c r="N85">
        <v>0</v>
      </c>
      <c r="O85" s="36">
        <f>20*LOG10(SQRT((M85*M85+N85*N85)/(K85*K85+L85*L85)))</f>
        <v>-14.424663696050853</v>
      </c>
      <c r="Q85" s="36">
        <f>-1*J85*J85+$E$9</f>
        <v>-6685733186.7661</v>
      </c>
      <c r="R85" s="36">
        <f>J85*$E$8</f>
        <v>9653079019.018782</v>
      </c>
      <c r="S85" s="36">
        <f>$E$10</f>
        <v>12083143150.336998</v>
      </c>
      <c r="T85">
        <v>0</v>
      </c>
      <c r="U85" s="36">
        <f>20*LOG10(SQRT((S85*S85+T85*T85)/(Q85*Q85+R85*R85)))</f>
        <v>0.2485553397196097</v>
      </c>
      <c r="W85" s="36">
        <f>-1*J85*J85+$F$9</f>
        <v>1587837747.4142914</v>
      </c>
      <c r="X85" s="36">
        <f>J85*$F$8</f>
        <v>3533598198.6139693</v>
      </c>
      <c r="Y85" s="36">
        <f>$F$10</f>
        <v>20445082908.944626</v>
      </c>
      <c r="Z85">
        <v>0</v>
      </c>
      <c r="AA85" s="36">
        <f>20*LOG10(SQRT((Y85*Y85+Z85*Z85)/(W85*W85+X85*X85)))</f>
        <v>14.448680995303182</v>
      </c>
      <c r="AC85" s="36">
        <f>K85*Q85*W85-L85*R85*W85-K85*R85*X85-Q85*L85*X85</f>
        <v>7.784813923799516E+29</v>
      </c>
      <c r="AD85" s="36">
        <f>K85*W85*R85+Q85*W85*L85+K85*Q85*X85-L85*R85*X85</f>
        <v>-4.65666914384066E+29</v>
      </c>
      <c r="AE85" s="36">
        <f>M85*S85*Y85</f>
        <v>9.360447445580749E+29</v>
      </c>
      <c r="AF85">
        <v>0</v>
      </c>
      <c r="AG85" s="36">
        <f>20*LOG10(SQRT((AE85*AE85+AF85*AF85)/(AC85*AC85+AD85*AD85)))</f>
        <v>0.27257263897194195</v>
      </c>
    </row>
    <row r="86" spans="2:33" ht="13.5">
      <c r="B86" s="17">
        <v>1</v>
      </c>
      <c r="C86" s="17">
        <f>J86/2/PI()</f>
        <v>21999.999999999996</v>
      </c>
      <c r="D86" s="17">
        <f>O86</f>
        <v>-14.586006472898985</v>
      </c>
      <c r="E86" s="17">
        <f>U86</f>
        <v>0.02986187405078191</v>
      </c>
      <c r="F86" s="17">
        <f>AA86</f>
        <v>14.689465867797413</v>
      </c>
      <c r="G86" s="17">
        <f>AG86</f>
        <v>0.1333212689492106</v>
      </c>
      <c r="I86" s="36">
        <f>B86*2*PI()</f>
        <v>6.283185307179586</v>
      </c>
      <c r="J86" s="36">
        <f>I86*$D$4</f>
        <v>138230.07675795088</v>
      </c>
      <c r="K86" s="36">
        <f>-1*J86*J86+$D$9</f>
        <v>-15339544447.944618</v>
      </c>
      <c r="L86" s="36">
        <f>J86*$D$8</f>
        <v>13319875977.406818</v>
      </c>
      <c r="M86" s="36">
        <f>$D$10</f>
        <v>3789027982.0969334</v>
      </c>
      <c r="N86">
        <v>0</v>
      </c>
      <c r="O86" s="36">
        <f>20*LOG10(SQRT((M86*M86+N86*N86)/(K86*K86+L86*L86)))</f>
        <v>-14.586006472898985</v>
      </c>
      <c r="Q86" s="36">
        <f>-1*J86*J86+$E$9</f>
        <v>-7065973513.764223</v>
      </c>
      <c r="R86" s="36">
        <f>J86*$E$8</f>
        <v>9750584867.69574</v>
      </c>
      <c r="S86" s="36">
        <f>$E$10</f>
        <v>12083143150.336998</v>
      </c>
      <c r="T86">
        <v>0</v>
      </c>
      <c r="U86" s="36">
        <f>20*LOG10(SQRT((S86*S86+T86*T86)/(Q86*Q86+R86*R86)))</f>
        <v>0.02986187405078191</v>
      </c>
      <c r="W86" s="36">
        <f>-1*J86*J86+$F$9</f>
        <v>1207597420.4161682</v>
      </c>
      <c r="X86" s="36">
        <f>J86*$F$8</f>
        <v>3569291109.7110796</v>
      </c>
      <c r="Y86" s="36">
        <f>$F$10</f>
        <v>20445082908.944626</v>
      </c>
      <c r="Z86">
        <v>0</v>
      </c>
      <c r="AA86" s="36">
        <f>20*LOG10(SQRT((Y86*Y86+Z86*Z86)/(W86*W86+X86*X86)))</f>
        <v>14.689465867797413</v>
      </c>
      <c r="AC86" s="36">
        <f>K86*Q86*W86-L86*R86*W86-K86*R86*X86-Q86*L86*X86</f>
        <v>8.438427735029842E+29</v>
      </c>
      <c r="AD86" s="36">
        <f>K86*W86*R86+Q86*W86*L86+K86*Q86*X86-L86*R86*X86</f>
        <v>-3.709723942327825E+29</v>
      </c>
      <c r="AE86" s="36">
        <f>M86*S86*Y86</f>
        <v>9.360447445580749E+29</v>
      </c>
      <c r="AF86">
        <v>0</v>
      </c>
      <c r="AG86" s="36">
        <f>20*LOG10(SQRT((AE86*AE86+AF86*AF86)/(AC86*AC86+AD86*AD86)))</f>
        <v>0.1333212689492106</v>
      </c>
    </row>
    <row r="87" spans="2:33" ht="13.5">
      <c r="B87" s="17">
        <v>1.01</v>
      </c>
      <c r="C87" s="17">
        <f>J87/2/PI()</f>
        <v>22220</v>
      </c>
      <c r="D87" s="17">
        <f>O87</f>
        <v>-14.746082941617262</v>
      </c>
      <c r="E87" s="17">
        <f>U87</f>
        <v>-0.18875592075060313</v>
      </c>
      <c r="F87" s="17">
        <f>AA87</f>
        <v>14.852783447523468</v>
      </c>
      <c r="G87" s="17">
        <f>AG87</f>
        <v>-0.08205541484439596</v>
      </c>
      <c r="I87" s="36">
        <f>B87*2*PI()</f>
        <v>6.346017160251382</v>
      </c>
      <c r="J87" s="36">
        <f>I87*$D$4</f>
        <v>139612.3775255304</v>
      </c>
      <c r="K87" s="36">
        <f>-1*J87*J87+$D$9</f>
        <v>-15723606285.766853</v>
      </c>
      <c r="L87" s="36">
        <f>J87*$D$8</f>
        <v>13453074737.18089</v>
      </c>
      <c r="M87" s="36">
        <f>$D$10</f>
        <v>3789027982.0969334</v>
      </c>
      <c r="N87">
        <v>0</v>
      </c>
      <c r="O87" s="36">
        <f>20*LOG10(SQRT((M87*M87+N87*N87)/(K87*K87+L87*L87)))</f>
        <v>-14.746082941617262</v>
      </c>
      <c r="Q87" s="36">
        <f>-1*J87*J87+$E$9</f>
        <v>-7450035351.586458</v>
      </c>
      <c r="R87" s="36">
        <f>J87*$E$8</f>
        <v>9848090716.372698</v>
      </c>
      <c r="S87" s="36">
        <f>$E$10</f>
        <v>12083143150.336998</v>
      </c>
      <c r="T87">
        <v>0</v>
      </c>
      <c r="U87" s="36">
        <f>20*LOG10(SQRT((S87*S87+T87*T87)/(Q87*Q87+R87*R87)))</f>
        <v>-0.18875592075060313</v>
      </c>
      <c r="W87" s="36">
        <f>-1*J87*J87+$F$9</f>
        <v>823535582.5939331</v>
      </c>
      <c r="X87" s="36">
        <f>J87*$F$8</f>
        <v>3604984020.808191</v>
      </c>
      <c r="Y87" s="36">
        <f>$F$10</f>
        <v>20445082908.944626</v>
      </c>
      <c r="Z87">
        <v>0</v>
      </c>
      <c r="AA87" s="36">
        <f>20*LOG10(SQRT((Y87*Y87+Z87*Z87)/(W87*W87+X87*X87)))</f>
        <v>14.852783447523468</v>
      </c>
      <c r="AC87" s="36">
        <f>K87*Q87*W87-L87*R87*W87-K87*R87*X87-Q87*L87*X87</f>
        <v>9.068977598839077E+29</v>
      </c>
      <c r="AD87" s="36">
        <f>K87*W87*R87+Q87*W87*L87+K87*Q87*X87-L87*R87*X87</f>
        <v>-2.6538293051062996E+29</v>
      </c>
      <c r="AE87" s="36">
        <f>M87*S87*Y87</f>
        <v>9.360447445580749E+29</v>
      </c>
      <c r="AF87">
        <v>0</v>
      </c>
      <c r="AG87" s="36">
        <f>20*LOG10(SQRT((AE87*AE87+AF87*AF87)/(AC87*AC87+AD87*AD87)))</f>
        <v>-0.08205541484439596</v>
      </c>
    </row>
    <row r="88" spans="2:33" ht="13.5">
      <c r="B88" s="17">
        <v>1.02</v>
      </c>
      <c r="C88" s="17">
        <f>J88/2/PI()</f>
        <v>22440.000000000004</v>
      </c>
      <c r="D88" s="17">
        <f>O88</f>
        <v>-14.904905911951849</v>
      </c>
      <c r="E88" s="17">
        <f>U88</f>
        <v>-0.4070332850344249</v>
      </c>
      <c r="F88" s="17">
        <f>AA88</f>
        <v>14.926388662007419</v>
      </c>
      <c r="G88" s="17">
        <f>AG88</f>
        <v>-0.3855505349788566</v>
      </c>
      <c r="I88" s="36">
        <f>B88*2*PI()</f>
        <v>6.408849013323178</v>
      </c>
      <c r="J88" s="36">
        <f>I88*$D$4</f>
        <v>140994.67829310993</v>
      </c>
      <c r="K88" s="36">
        <f>-1*J88*J88+$D$9</f>
        <v>-16111489634.413193</v>
      </c>
      <c r="L88" s="36">
        <f>J88*$D$8</f>
        <v>13586273496.954958</v>
      </c>
      <c r="M88" s="36">
        <f>$D$10</f>
        <v>3789027982.0969334</v>
      </c>
      <c r="N88">
        <v>0</v>
      </c>
      <c r="O88" s="36">
        <f>20*LOG10(SQRT((M88*M88+N88*N88)/(K88*K88+L88*L88)))</f>
        <v>-14.904905911951849</v>
      </c>
      <c r="Q88" s="36">
        <f>-1*J88*J88+$E$9</f>
        <v>-7837918700.232798</v>
      </c>
      <c r="R88" s="36">
        <f>J88*$E$8</f>
        <v>9945596565.049656</v>
      </c>
      <c r="S88" s="36">
        <f>$E$10</f>
        <v>12083143150.336998</v>
      </c>
      <c r="T88">
        <v>0</v>
      </c>
      <c r="U88" s="36">
        <f>20*LOG10(SQRT((S88*S88+T88*T88)/(Q88*Q88+R88*R88)))</f>
        <v>-0.4070332850344249</v>
      </c>
      <c r="W88" s="36">
        <f>-1*J88*J88+$F$9</f>
        <v>435652233.9475937</v>
      </c>
      <c r="X88" s="36">
        <f>J88*$F$8</f>
        <v>3640676931.905302</v>
      </c>
      <c r="Y88" s="36">
        <f>$F$10</f>
        <v>20445082908.944626</v>
      </c>
      <c r="Z88">
        <v>0</v>
      </c>
      <c r="AA88" s="36">
        <f>20*LOG10(SQRT((Y88*Y88+Z88*Z88)/(W88*W88+X88*X88)))</f>
        <v>14.926388662007419</v>
      </c>
      <c r="AC88" s="36">
        <f>K88*Q88*W88-L88*R88*W88-K88*R88*X88-Q88*L88*X88</f>
        <v>9.672124599482124E+29</v>
      </c>
      <c r="AD88" s="36">
        <f>K88*W88*R88+Q88*W88*L88+K88*Q88*X88-L88*R88*X88</f>
        <v>-1.4839467317575569E+29</v>
      </c>
      <c r="AE88" s="36">
        <f>M88*S88*Y88</f>
        <v>9.360447445580749E+29</v>
      </c>
      <c r="AF88">
        <v>0</v>
      </c>
      <c r="AG88" s="36">
        <f>20*LOG10(SQRT((AE88*AE88+AF88*AF88)/(AC88*AC88+AD88*AD88)))</f>
        <v>-0.3855505349788566</v>
      </c>
    </row>
    <row r="89" spans="2:33" ht="13.5">
      <c r="B89" s="17">
        <v>1.03</v>
      </c>
      <c r="C89" s="17">
        <f>J89/2/PI()</f>
        <v>22660</v>
      </c>
      <c r="D89" s="17">
        <f>O89</f>
        <v>-15.062488350590147</v>
      </c>
      <c r="E89" s="17">
        <f>U89</f>
        <v>-0.6247354080944935</v>
      </c>
      <c r="F89" s="17">
        <f>AA89</f>
        <v>14.902773066029429</v>
      </c>
      <c r="G89" s="17">
        <f>AG89</f>
        <v>-0.7844506926552106</v>
      </c>
      <c r="I89" s="36">
        <f>B89*2*PI()</f>
        <v>6.471680866394974</v>
      </c>
      <c r="J89" s="36">
        <f>I89*$D$4</f>
        <v>142376.97906068942</v>
      </c>
      <c r="K89" s="36">
        <f>-1*J89*J89+$D$9</f>
        <v>-16503194493.883621</v>
      </c>
      <c r="L89" s="36">
        <f>J89*$D$8</f>
        <v>13719472256.729025</v>
      </c>
      <c r="M89" s="36">
        <f>$D$10</f>
        <v>3789027982.0969334</v>
      </c>
      <c r="N89">
        <v>0</v>
      </c>
      <c r="O89" s="36">
        <f>20*LOG10(SQRT((M89*M89+N89*N89)/(K89*K89+L89*L89)))</f>
        <v>-15.062488350590147</v>
      </c>
      <c r="Q89" s="36">
        <f>-1*J89*J89+$E$9</f>
        <v>-8229623559.703226</v>
      </c>
      <c r="R89" s="36">
        <f>J89*$E$8</f>
        <v>10043102413.726612</v>
      </c>
      <c r="S89" s="36">
        <f>$E$10</f>
        <v>12083143150.336998</v>
      </c>
      <c r="T89">
        <v>0</v>
      </c>
      <c r="U89" s="36">
        <f>20*LOG10(SQRT((S89*S89+T89*T89)/(Q89*Q89+R89*R89)))</f>
        <v>-0.6247354080944935</v>
      </c>
      <c r="W89" s="36">
        <f>-1*J89*J89+$F$9</f>
        <v>43947374.47716522</v>
      </c>
      <c r="X89" s="36">
        <f>J89*$F$8</f>
        <v>3676369843.0024123</v>
      </c>
      <c r="Y89" s="36">
        <f>$F$10</f>
        <v>20445082908.944626</v>
      </c>
      <c r="Z89">
        <v>0</v>
      </c>
      <c r="AA89" s="36">
        <f>20*LOG10(SQRT((Y89*Y89+Z89*Z89)/(W89*W89+X89*X89)))</f>
        <v>14.902773066029429</v>
      </c>
      <c r="AC89" s="36">
        <f>K89*Q89*W89-L89*R89*W89-K89*R89*X89-Q89*L89*X89</f>
        <v>1.0243315009722308E+30</v>
      </c>
      <c r="AD89" s="36">
        <f>K89*W89*R89+Q89*W89*L89+K89*Q89*X89-L89*R89*X89</f>
        <v>-1.9491984108515358E+28</v>
      </c>
      <c r="AE89" s="36">
        <f>M89*S89*Y89</f>
        <v>9.360447445580749E+29</v>
      </c>
      <c r="AF89">
        <v>0</v>
      </c>
      <c r="AG89" s="36">
        <f>20*LOG10(SQRT((AE89*AE89+AF89*AF89)/(AC89*AC89+AD89*AD89)))</f>
        <v>-0.7844506926552106</v>
      </c>
    </row>
    <row r="90" spans="2:33" ht="13.5">
      <c r="B90" s="17">
        <v>1.04</v>
      </c>
      <c r="C90" s="17">
        <f>J90/2/PI()</f>
        <v>22880.000000000004</v>
      </c>
      <c r="D90" s="17">
        <f>O90</f>
        <v>-15.21884334872973</v>
      </c>
      <c r="E90" s="17">
        <f>U90</f>
        <v>-0.8416550455515265</v>
      </c>
      <c r="F90" s="17">
        <f>AA90</f>
        <v>14.780686770301346</v>
      </c>
      <c r="G90" s="17">
        <f>AG90</f>
        <v>-1.279811623979909</v>
      </c>
      <c r="I90" s="36">
        <f>B90*2*PI()</f>
        <v>6.53451271946677</v>
      </c>
      <c r="J90" s="36">
        <f>I90*$D$4</f>
        <v>143759.27982826895</v>
      </c>
      <c r="K90" s="36">
        <f>-1*J90*J90+$D$9</f>
        <v>-16898720864.178162</v>
      </c>
      <c r="L90" s="36">
        <f>J90*$D$8</f>
        <v>13852671016.503096</v>
      </c>
      <c r="M90" s="36">
        <f>$D$10</f>
        <v>3789027982.0969334</v>
      </c>
      <c r="N90">
        <v>0</v>
      </c>
      <c r="O90" s="36">
        <f>20*LOG10(SQRT((M90*M90+N90*N90)/(K90*K90+L90*L90)))</f>
        <v>-15.21884334872973</v>
      </c>
      <c r="Q90" s="36">
        <f>-1*J90*J90+$E$9</f>
        <v>-8625149929.997766</v>
      </c>
      <c r="R90" s="36">
        <f>J90*$E$8</f>
        <v>10140608262.40357</v>
      </c>
      <c r="S90" s="36">
        <f>$E$10</f>
        <v>12083143150.336998</v>
      </c>
      <c r="T90">
        <v>0</v>
      </c>
      <c r="U90" s="36">
        <f>20*LOG10(SQRT((S90*S90+T90*T90)/(Q90*Q90+R90*R90)))</f>
        <v>-0.8416550455515265</v>
      </c>
      <c r="W90" s="36">
        <f>-1*J90*J90+$F$9</f>
        <v>-351578995.8173752</v>
      </c>
      <c r="X90" s="36">
        <f>J90*$F$8</f>
        <v>3712062754.0995235</v>
      </c>
      <c r="Y90" s="36">
        <f>$F$10</f>
        <v>20445082908.944626</v>
      </c>
      <c r="Z90">
        <v>0</v>
      </c>
      <c r="AA90" s="36">
        <f>20*LOG10(SQRT((Y90*Y90+Z90*Z90)/(W90*W90+X90*X90)))</f>
        <v>14.780686770301346</v>
      </c>
      <c r="AC90" s="36">
        <f>K90*Q90*W90-L90*R90*W90-K90*R90*X90-Q90*L90*X90</f>
        <v>1.0777775192667055E+30</v>
      </c>
      <c r="AD90" s="36">
        <f>K90*W90*R90+Q90*W90*L90+K90*Q90*X90-L90*R90*X90</f>
        <v>1.218526796021853E+29</v>
      </c>
      <c r="AE90" s="36">
        <f>M90*S90*Y90</f>
        <v>9.360447445580749E+29</v>
      </c>
      <c r="AF90">
        <v>0</v>
      </c>
      <c r="AG90" s="36">
        <f>20*LOG10(SQRT((AE90*AE90+AF90*AF90)/(AC90*AC90+AD90*AD90)))</f>
        <v>-1.279811623979909</v>
      </c>
    </row>
    <row r="91" spans="1:33" ht="13.5">
      <c r="A91" s="90"/>
      <c r="B91" s="91">
        <v>1.05</v>
      </c>
      <c r="C91" s="17">
        <f>J91/2/PI()</f>
        <v>23100</v>
      </c>
      <c r="D91" s="91">
        <f>O91</f>
        <v>-15.373984092585413</v>
      </c>
      <c r="E91" s="17">
        <f>U91</f>
        <v>-1.0576101942989922</v>
      </c>
      <c r="F91" s="17">
        <f>AA91</f>
        <v>14.565405057184385</v>
      </c>
      <c r="G91" s="17">
        <f>AG91</f>
        <v>-1.8661892297000198</v>
      </c>
      <c r="I91" s="36">
        <f>B91*2*PI()</f>
        <v>6.5973445725385655</v>
      </c>
      <c r="J91" s="36">
        <f>I91*$D$4</f>
        <v>145141.58059584844</v>
      </c>
      <c r="K91" s="36">
        <f>-1*J91*J91+$D$9</f>
        <v>-17298068745.296795</v>
      </c>
      <c r="L91" s="36">
        <f>J91*$D$8</f>
        <v>13985869776.27716</v>
      </c>
      <c r="M91" s="36">
        <f>$D$10</f>
        <v>3789027982.0969334</v>
      </c>
      <c r="N91">
        <v>0</v>
      </c>
      <c r="O91" s="36">
        <f>20*LOG10(SQRT((M91*M91+N91*N91)/(K91*K91+L91*L91)))</f>
        <v>-15.373984092585413</v>
      </c>
      <c r="Q91" s="36">
        <f>-1*J91*J91+$E$9</f>
        <v>-9024497811.1164</v>
      </c>
      <c r="R91" s="36">
        <f>J91*$E$8</f>
        <v>10238114111.080526</v>
      </c>
      <c r="S91" s="36">
        <f>$E$10</f>
        <v>12083143150.336998</v>
      </c>
      <c r="T91">
        <v>0</v>
      </c>
      <c r="U91" s="36">
        <f>20*LOG10(SQRT((S91*S91+T91*T91)/(Q91*Q91+R91*R91)))</f>
        <v>-1.0576101942989922</v>
      </c>
      <c r="W91" s="36">
        <f>-1*J91*J91+$F$9</f>
        <v>-750926876.9360085</v>
      </c>
      <c r="X91" s="36">
        <f>J91*$F$8</f>
        <v>3747755665.1966343</v>
      </c>
      <c r="Y91" s="36">
        <f>$F$10</f>
        <v>20445082908.944626</v>
      </c>
      <c r="Z91">
        <v>0</v>
      </c>
      <c r="AA91" s="36">
        <f>20*LOG10(SQRT((Y91*Y91+Z91*Z91)/(W91*W91+X91*X91)))</f>
        <v>14.565405057184385</v>
      </c>
      <c r="AC91" s="36">
        <f>K91*Q91*W91-L91*R91*W91-K91*R91*X91-Q91*L91*X91</f>
        <v>1.1270506453375192E+30</v>
      </c>
      <c r="AD91" s="36">
        <f>K91*W91*R91+Q91*W91*L91+K91*Q91*X91-L91*R91*X91</f>
        <v>2.7617888237250435E+29</v>
      </c>
      <c r="AE91" s="36">
        <f>M91*S91*Y91</f>
        <v>9.360447445580749E+29</v>
      </c>
      <c r="AF91">
        <v>0</v>
      </c>
      <c r="AG91" s="36">
        <f>20*LOG10(SQRT((AE91*AE91+AF91*AF91)/(AC91*AC91+AD91*AD91)))</f>
        <v>-1.8661892297000198</v>
      </c>
    </row>
    <row r="92" spans="2:33" ht="13.5">
      <c r="B92" s="17">
        <v>1.06</v>
      </c>
      <c r="C92" s="17">
        <f>J92/2/PI()</f>
        <v>23320.000000000004</v>
      </c>
      <c r="D92" s="17">
        <f>O92</f>
        <v>-15.527923836596608</v>
      </c>
      <c r="E92" s="17">
        <f>U92</f>
        <v>-1.2724418574235354</v>
      </c>
      <c r="F92" s="17">
        <f>AA92</f>
        <v>14.267627313295076</v>
      </c>
      <c r="G92" s="17">
        <f>AG92</f>
        <v>-2.5327383807250685</v>
      </c>
      <c r="I92" s="36">
        <f>B92*2*PI()</f>
        <v>6.660176425610362</v>
      </c>
      <c r="J92" s="36">
        <f>I92*$D$4</f>
        <v>146523.88136342796</v>
      </c>
      <c r="K92" s="36">
        <f>-1*J92*J92+$D$9</f>
        <v>-17701238137.23954</v>
      </c>
      <c r="L92" s="36">
        <f>J92*$D$8</f>
        <v>14119068536.051231</v>
      </c>
      <c r="M92" s="36">
        <f>$D$10</f>
        <v>3789027982.0969334</v>
      </c>
      <c r="N92">
        <v>0</v>
      </c>
      <c r="O92" s="36">
        <f>20*LOG10(SQRT((M92*M92+N92*N92)/(K92*K92+L92*L92)))</f>
        <v>-15.527923836596608</v>
      </c>
      <c r="Q92" s="36">
        <f>-1*J92*J92+$E$9</f>
        <v>-9427667203.059145</v>
      </c>
      <c r="R92" s="36">
        <f>J92*$E$8</f>
        <v>10335619959.757484</v>
      </c>
      <c r="S92" s="36">
        <f>$E$10</f>
        <v>12083143150.336998</v>
      </c>
      <c r="T92">
        <v>0</v>
      </c>
      <c r="U92" s="36">
        <f>20*LOG10(SQRT((S92*S92+T92*T92)/(Q92*Q92+R92*R92)))</f>
        <v>-1.2724418574235354</v>
      </c>
      <c r="W92" s="36">
        <f>-1*J92*J92+$F$9</f>
        <v>-1154096268.8787537</v>
      </c>
      <c r="X92" s="36">
        <f>J92*$F$8</f>
        <v>3783448576.2937455</v>
      </c>
      <c r="Y92" s="36">
        <f>$F$10</f>
        <v>20445082908.944626</v>
      </c>
      <c r="Z92">
        <v>0</v>
      </c>
      <c r="AA92" s="36">
        <f>20*LOG10(SQRT((Y92*Y92+Z92*Z92)/(W92*W92+X92*X92)))</f>
        <v>14.267627313295076</v>
      </c>
      <c r="AC92" s="36">
        <f>K92*Q92*W92-L92*R92*W92-K92*R92*X92-Q92*L92*X92</f>
        <v>1.1716279840236242E+30</v>
      </c>
      <c r="AD92" s="36">
        <f>K92*W92*R92+Q92*W92*L92+K92*Q92*X92-L92*R92*X92</f>
        <v>4.440383268373343E+29</v>
      </c>
      <c r="AE92" s="36">
        <f>M92*S92*Y92</f>
        <v>9.360447445580749E+29</v>
      </c>
      <c r="AF92">
        <v>0</v>
      </c>
      <c r="AG92" s="36">
        <f>20*LOG10(SQRT((AE92*AE92+AF92*AF92)/(AC92*AC92+AD92*AD92)))</f>
        <v>-2.5327383807250685</v>
      </c>
    </row>
    <row r="93" spans="2:33" ht="13.5">
      <c r="B93" s="17">
        <v>1.07</v>
      </c>
      <c r="C93" s="17">
        <f>J93/2/PI()</f>
        <v>23540</v>
      </c>
      <c r="D93" s="17">
        <f>O93</f>
        <v>-15.680675879115267</v>
      </c>
      <c r="E93" s="17">
        <f>U93</f>
        <v>-1.4860119214626624</v>
      </c>
      <c r="F93" s="17">
        <f>AA93</f>
        <v>13.90145866099468</v>
      </c>
      <c r="G93" s="17">
        <f>AG93</f>
        <v>-3.265229139583252</v>
      </c>
      <c r="I93" s="36">
        <f>B93*2*PI()</f>
        <v>6.7230082786821574</v>
      </c>
      <c r="J93" s="36">
        <f>I93*$D$4</f>
        <v>147906.18213100746</v>
      </c>
      <c r="K93" s="36">
        <f>-1*J93*J93+$D$9</f>
        <v>-18108229040.00638</v>
      </c>
      <c r="L93" s="36">
        <f>J93*$D$8</f>
        <v>14252267295.825298</v>
      </c>
      <c r="M93" s="36">
        <f>$D$10</f>
        <v>3789027982.0969334</v>
      </c>
      <c r="N93">
        <v>0</v>
      </c>
      <c r="O93" s="36">
        <f>20*LOG10(SQRT((M93*M93+N93*N93)/(K93*K93+L93*L93)))</f>
        <v>-15.680675879115267</v>
      </c>
      <c r="Q93" s="36">
        <f>-1*J93*J93+$E$9</f>
        <v>-9834658105.825983</v>
      </c>
      <c r="R93" s="36">
        <f>J93*$E$8</f>
        <v>10433125808.434443</v>
      </c>
      <c r="S93" s="36">
        <f>$E$10</f>
        <v>12083143150.336998</v>
      </c>
      <c r="T93">
        <v>0</v>
      </c>
      <c r="U93" s="36">
        <f>20*LOG10(SQRT((S93*S93+T93*T93)/(Q93*Q93+R93*R93)))</f>
        <v>-1.4860119214626624</v>
      </c>
      <c r="W93" s="36">
        <f>-1*J93*J93+$F$9</f>
        <v>-1561087171.6455917</v>
      </c>
      <c r="X93" s="36">
        <f>J93*$F$8</f>
        <v>3819141487.390856</v>
      </c>
      <c r="Y93" s="36">
        <f>$F$10</f>
        <v>20445082908.944626</v>
      </c>
      <c r="Z93">
        <v>0</v>
      </c>
      <c r="AA93" s="36">
        <f>20*LOG10(SQRT((Y93*Y93+Z93*Z93)/(W93*W93+X93*X93)))</f>
        <v>13.90145866099468</v>
      </c>
      <c r="AC93" s="36">
        <f>K93*Q93*W93-L93*R93*W93-K93*R93*X93-Q93*L93*X93</f>
        <v>1.2109630896121289E+30</v>
      </c>
      <c r="AD93" s="36">
        <f>K93*W93*R93+Q93*W93*L93+K93*Q93*X93-L93*R93*X93</f>
        <v>6.2599497056391366E+29</v>
      </c>
      <c r="AE93" s="36">
        <f>M93*S93*Y93</f>
        <v>9.360447445580749E+29</v>
      </c>
      <c r="AF93">
        <v>0</v>
      </c>
      <c r="AG93" s="36">
        <f>20*LOG10(SQRT((AE93*AE93+AF93*AF93)/(AC93*AC93+AD93*AD93)))</f>
        <v>-3.265229139583252</v>
      </c>
    </row>
    <row r="94" spans="2:33" ht="13.5">
      <c r="B94" s="17">
        <v>1.08</v>
      </c>
      <c r="C94" s="17">
        <f>J94/2/PI()</f>
        <v>23760.000000000004</v>
      </c>
      <c r="D94" s="17">
        <f>O94</f>
        <v>-15.832253540372198</v>
      </c>
      <c r="E94" s="17">
        <f>U94</f>
        <v>-1.698201160260072</v>
      </c>
      <c r="F94" s="17">
        <f>AA94</f>
        <v>13.48219651878519</v>
      </c>
      <c r="G94" s="17">
        <f>AG94</f>
        <v>-4.048258181847083</v>
      </c>
      <c r="I94" s="36">
        <f>B94*2*PI()</f>
        <v>6.785840131753954</v>
      </c>
      <c r="J94" s="36">
        <f>I94*$D$4</f>
        <v>149288.48289858698</v>
      </c>
      <c r="K94" s="36">
        <f>-1*J94*J94+$D$9</f>
        <v>-18519041453.597324</v>
      </c>
      <c r="L94" s="36">
        <f>J94*$D$8</f>
        <v>14385466055.599367</v>
      </c>
      <c r="M94" s="36">
        <f>$D$10</f>
        <v>3789027982.0969334</v>
      </c>
      <c r="N94">
        <v>0</v>
      </c>
      <c r="O94" s="36">
        <f>20*LOG10(SQRT((M94*M94+N94*N94)/(K94*K94+L94*L94)))</f>
        <v>-15.832253540372198</v>
      </c>
      <c r="Q94" s="36">
        <f>-1*J94*J94+$E$9</f>
        <v>-10245470519.41693</v>
      </c>
      <c r="R94" s="36">
        <f>J94*$E$8</f>
        <v>10530631657.1114</v>
      </c>
      <c r="S94" s="36">
        <f>$E$10</f>
        <v>12083143150.336998</v>
      </c>
      <c r="T94">
        <v>0</v>
      </c>
      <c r="U94" s="36">
        <f>20*LOG10(SQRT((S94*S94+T94*T94)/(Q94*Q94+R94*R94)))</f>
        <v>-1.698201160260072</v>
      </c>
      <c r="W94" s="36">
        <f>-1*J94*J94+$F$9</f>
        <v>-1971899585.236538</v>
      </c>
      <c r="X94" s="36">
        <f>J94*$F$8</f>
        <v>3854834398.487967</v>
      </c>
      <c r="Y94" s="36">
        <f>$F$10</f>
        <v>20445082908.944626</v>
      </c>
      <c r="Z94">
        <v>0</v>
      </c>
      <c r="AA94" s="36">
        <f>20*LOG10(SQRT((Y94*Y94+Z94*Z94)/(W94*W94+X94*X94)))</f>
        <v>13.48219651878519</v>
      </c>
      <c r="AC94" s="36">
        <f>K94*Q94*W94-L94*R94*W94-K94*R94*X94-Q94*L94*X94</f>
        <v>1.2444854359305806E+30</v>
      </c>
      <c r="AD94" s="36">
        <f>K94*W94*R94+Q94*W94*L94+K94*Q94*X94-L94*R94*X94</f>
        <v>8.226251427654994E+29</v>
      </c>
      <c r="AE94" s="36">
        <f>M94*S94*Y94</f>
        <v>9.360447445580749E+29</v>
      </c>
      <c r="AF94">
        <v>0</v>
      </c>
      <c r="AG94" s="36">
        <f>20*LOG10(SQRT((AE94*AE94+AF94*AF94)/(AC94*AC94+AD94*AD94)))</f>
        <v>-4.048258181847083</v>
      </c>
    </row>
    <row r="95" spans="2:33" ht="13.5">
      <c r="B95" s="17">
        <v>1.09</v>
      </c>
      <c r="C95" s="17">
        <f>J95/2/PI()</f>
        <v>23980</v>
      </c>
      <c r="D95" s="17">
        <f>O95</f>
        <v>-15.982670142534968</v>
      </c>
      <c r="E95" s="17">
        <f>U95</f>
        <v>-1.9089073732801025</v>
      </c>
      <c r="F95" s="17">
        <f>AA95</f>
        <v>13.024521026059311</v>
      </c>
      <c r="G95" s="17">
        <f>AG95</f>
        <v>-4.867056489755762</v>
      </c>
      <c r="I95" s="36">
        <f>B95*2*PI()</f>
        <v>6.848671984825749</v>
      </c>
      <c r="J95" s="36">
        <f>I95*$D$4</f>
        <v>150670.78366616648</v>
      </c>
      <c r="K95" s="36">
        <f>-1*J95*J95+$D$9</f>
        <v>-18933675378.012367</v>
      </c>
      <c r="L95" s="36">
        <f>J95*$D$8</f>
        <v>14518664815.373434</v>
      </c>
      <c r="M95" s="36">
        <f>$D$10</f>
        <v>3789027982.0969334</v>
      </c>
      <c r="N95">
        <v>0</v>
      </c>
      <c r="O95" s="36">
        <f>20*LOG10(SQRT((M95*M95+N95*N95)/(K95*K95+L95*L95)))</f>
        <v>-15.982670142534968</v>
      </c>
      <c r="Q95" s="36">
        <f>-1*J95*J95+$E$9</f>
        <v>-10660104443.831972</v>
      </c>
      <c r="R95" s="36">
        <f>J95*$E$8</f>
        <v>10628137505.788357</v>
      </c>
      <c r="S95" s="36">
        <f>$E$10</f>
        <v>12083143150.336998</v>
      </c>
      <c r="T95">
        <v>0</v>
      </c>
      <c r="U95" s="36">
        <f>20*LOG10(SQRT((S95*S95+T95*T95)/(Q95*Q95+R95*R95)))</f>
        <v>-1.9089073732801025</v>
      </c>
      <c r="W95" s="36">
        <f>-1*J95*J95+$F$9</f>
        <v>-2386533509.651581</v>
      </c>
      <c r="X95" s="36">
        <f>J95*$F$8</f>
        <v>3890527309.5850773</v>
      </c>
      <c r="Y95" s="36">
        <f>$F$10</f>
        <v>20445082908.944626</v>
      </c>
      <c r="Z95">
        <v>0</v>
      </c>
      <c r="AA95" s="36">
        <f>20*LOG10(SQRT((Y95*Y95+Z95*Z95)/(W95*W95+X95*X95)))</f>
        <v>13.024521026059311</v>
      </c>
      <c r="AC95" s="36">
        <f>K95*Q95*W95-L95*R95*W95-K95*R95*X95-Q95*L95*X95</f>
        <v>1.271599881416412E+30</v>
      </c>
      <c r="AD95" s="36">
        <f>K95*W95*R95+Q95*W95*L95+K95*Q95*X95-L95*R95*X95</f>
        <v>1.0345176610149791E+30</v>
      </c>
      <c r="AE95" s="36">
        <f>M95*S95*Y95</f>
        <v>9.360447445580749E+29</v>
      </c>
      <c r="AF95">
        <v>0</v>
      </c>
      <c r="AG95" s="36">
        <f>20*LOG10(SQRT((AE95*AE95+AF95*AF95)/(AC95*AC95+AD95*AD95)))</f>
        <v>-4.867056489755762</v>
      </c>
    </row>
    <row r="96" spans="2:33" ht="13.5">
      <c r="B96" s="17">
        <v>1.1</v>
      </c>
      <c r="C96" s="17">
        <f>J96/2/PI()</f>
        <v>24200.000000000004</v>
      </c>
      <c r="D96" s="17">
        <f>O96</f>
        <v>-16.131938991685647</v>
      </c>
      <c r="E96" s="17">
        <f>U96</f>
        <v>-2.118043661300711</v>
      </c>
      <c r="F96" s="17">
        <f>AA96</f>
        <v>12.541356764945089</v>
      </c>
      <c r="G96" s="17">
        <f>AG96</f>
        <v>-5.70862588804127</v>
      </c>
      <c r="I96" s="36">
        <f>B96*2*PI()</f>
        <v>6.911503837897546</v>
      </c>
      <c r="J96" s="36">
        <f>I96*$D$4</f>
        <v>152053.084433746</v>
      </c>
      <c r="K96" s="36">
        <f>-1*J96*J96+$D$9</f>
        <v>-19352130813.25152</v>
      </c>
      <c r="L96" s="36">
        <f>J96*$D$8</f>
        <v>14651863575.147505</v>
      </c>
      <c r="M96" s="36">
        <f>$D$10</f>
        <v>3789027982.0969334</v>
      </c>
      <c r="N96">
        <v>0</v>
      </c>
      <c r="O96" s="36">
        <f>20*LOG10(SQRT((M96*M96+N96*N96)/(K96*K96+L96*L96)))</f>
        <v>-16.131938991685647</v>
      </c>
      <c r="Q96" s="36">
        <f>-1*J96*J96+$E$9</f>
        <v>-11078559879.071123</v>
      </c>
      <c r="R96" s="36">
        <f>J96*$E$8</f>
        <v>10725643354.465315</v>
      </c>
      <c r="S96" s="36">
        <f>$E$10</f>
        <v>12083143150.336998</v>
      </c>
      <c r="T96">
        <v>0</v>
      </c>
      <c r="U96" s="36">
        <f>20*LOG10(SQRT((S96*S96+T96*T96)/(Q96*Q96+R96*R96)))</f>
        <v>-2.118043661300711</v>
      </c>
      <c r="W96" s="36">
        <f>-1*J96*J96+$F$9</f>
        <v>-2804988944.890732</v>
      </c>
      <c r="X96" s="36">
        <f>J96*$F$8</f>
        <v>3926220220.6821885</v>
      </c>
      <c r="Y96" s="36">
        <f>$F$10</f>
        <v>20445082908.944626</v>
      </c>
      <c r="Z96">
        <v>0</v>
      </c>
      <c r="AA96" s="36">
        <f>20*LOG10(SQRT((Y96*Y96+Z96*Z96)/(W96*W96+X96*X96)))</f>
        <v>12.541356764945089</v>
      </c>
      <c r="AC96" s="36">
        <f>K96*Q96*W96-L96*R96*W96-K96*R96*X96-Q96*L96*X96</f>
        <v>1.291686129163576E+30</v>
      </c>
      <c r="AD96" s="36">
        <f>K96*W96*R96+Q96*W96*L96+K96*Q96*X96-L96*R96*X96</f>
        <v>1.2622739479585401E+30</v>
      </c>
      <c r="AE96" s="36">
        <f>M96*S96*Y96</f>
        <v>9.360447445580749E+29</v>
      </c>
      <c r="AF96">
        <v>0</v>
      </c>
      <c r="AG96" s="36">
        <f>20*LOG10(SQRT((AE96*AE96+AF96*AF96)/(AC96*AC96+AD96*AD96)))</f>
        <v>-5.70862588804127</v>
      </c>
    </row>
    <row r="97" spans="1:33" ht="13.5">
      <c r="A97" s="90"/>
      <c r="B97" s="17">
        <v>1.11</v>
      </c>
      <c r="C97" s="17">
        <f>J97/2/PI()</f>
        <v>24420</v>
      </c>
      <c r="D97" s="91">
        <f>O97</f>
        <v>-16.280073361559957</v>
      </c>
      <c r="E97" s="17">
        <f>U97</f>
        <v>-2.325536838679829</v>
      </c>
      <c r="F97" s="17">
        <f>AA97</f>
        <v>12.043376018008251</v>
      </c>
      <c r="G97" s="17">
        <f>AG97</f>
        <v>-6.562234182231533</v>
      </c>
      <c r="I97" s="36">
        <f>B97*2*PI()</f>
        <v>6.974335690969341</v>
      </c>
      <c r="J97" s="36">
        <f>I97*$D$4</f>
        <v>153435.3852013255</v>
      </c>
      <c r="K97" s="36">
        <f>-1*J97*J97+$D$9</f>
        <v>-19774407759.314762</v>
      </c>
      <c r="L97" s="36">
        <f>J97*$D$8</f>
        <v>14785062334.92157</v>
      </c>
      <c r="M97" s="36">
        <f>$D$10</f>
        <v>3789027982.0969334</v>
      </c>
      <c r="N97">
        <v>0</v>
      </c>
      <c r="O97" s="36">
        <f>20*LOG10(SQRT((M97*M97+N97*N97)/(K97*K97+L97*L97)))</f>
        <v>-16.280073361559957</v>
      </c>
      <c r="Q97" s="36">
        <f>-1*J97*J97+$E$9</f>
        <v>-11500836825.134367</v>
      </c>
      <c r="R97" s="36">
        <f>J97*$E$8</f>
        <v>10823149203.142271</v>
      </c>
      <c r="S97" s="36">
        <f>$E$10</f>
        <v>12083143150.336998</v>
      </c>
      <c r="T97">
        <v>0</v>
      </c>
      <c r="U97" s="36">
        <f>20*LOG10(SQRT((S97*S97+T97*T97)/(Q97*Q97+R97*R97)))</f>
        <v>-2.325536838679829</v>
      </c>
      <c r="W97" s="36">
        <f>-1*J97*J97+$F$9</f>
        <v>-3227265890.9539757</v>
      </c>
      <c r="X97" s="36">
        <f>J97*$F$8</f>
        <v>3961913131.779299</v>
      </c>
      <c r="Y97" s="36">
        <f>$F$10</f>
        <v>20445082908.944626</v>
      </c>
      <c r="Z97">
        <v>0</v>
      </c>
      <c r="AA97" s="36">
        <f>20*LOG10(SQRT((Y97*Y97+Z97*Z97)/(W97*W97+X97*X97)))</f>
        <v>12.043376018008251</v>
      </c>
      <c r="AC97" s="36">
        <f>K97*Q97*W97-L97*R97*W97-K97*R97*X97-Q97*L97*X97</f>
        <v>1.3040981819463497E+30</v>
      </c>
      <c r="AD97" s="36">
        <f>K97*W97*R97+Q97*W97*L97+K97*Q97*X97-L97*R97*X97</f>
        <v>1.506508148029282E+30</v>
      </c>
      <c r="AE97" s="36">
        <f>M97*S97*Y97</f>
        <v>9.360447445580749E+29</v>
      </c>
      <c r="AF97">
        <v>0</v>
      </c>
      <c r="AG97" s="36">
        <f>20*LOG10(SQRT((AE97*AE97+AF97*AF97)/(AC97*AC97+AD97*AD97)))</f>
        <v>-6.562234182231533</v>
      </c>
    </row>
    <row r="98" spans="1:33" ht="13.5">
      <c r="A98" s="90"/>
      <c r="B98" s="17">
        <v>1.12</v>
      </c>
      <c r="C98" s="17">
        <f>J98/2/PI()</f>
        <v>24640.000000000004</v>
      </c>
      <c r="D98" s="17">
        <f>O98</f>
        <v>-16.42708647890216</v>
      </c>
      <c r="E98" s="17">
        <f>U98</f>
        <v>-2.5313259786661697</v>
      </c>
      <c r="F98" s="17">
        <f>AA98</f>
        <v>11.538964131324763</v>
      </c>
      <c r="G98" s="17">
        <f>AG98</f>
        <v>-7.419448326243568</v>
      </c>
      <c r="I98" s="36">
        <f>B98*2*PI()</f>
        <v>7.037167544041138</v>
      </c>
      <c r="J98" s="36">
        <f>I98*$D$4</f>
        <v>154817.68596890502</v>
      </c>
      <c r="K98" s="36">
        <f>-1*J98*J98+$D$9</f>
        <v>-20200506216.202118</v>
      </c>
      <c r="L98" s="36">
        <f>J98*$D$8</f>
        <v>14918261094.69564</v>
      </c>
      <c r="M98" s="36">
        <f>$D$10</f>
        <v>3789027982.0969334</v>
      </c>
      <c r="N98">
        <v>0</v>
      </c>
      <c r="O98" s="36">
        <f>20*LOG10(SQRT((M98*M98+N98*N98)/(K98*K98+L98*L98)))</f>
        <v>-16.42708647890216</v>
      </c>
      <c r="Q98" s="36">
        <f>-1*J98*J98+$E$9</f>
        <v>-11926935282.021723</v>
      </c>
      <c r="R98" s="36">
        <f>J98*$E$8</f>
        <v>10920655051.81923</v>
      </c>
      <c r="S98" s="36">
        <f>$E$10</f>
        <v>12083143150.336998</v>
      </c>
      <c r="T98">
        <v>0</v>
      </c>
      <c r="U98" s="36">
        <f>20*LOG10(SQRT((S98*S98+T98*T98)/(Q98*Q98+R98*R98)))</f>
        <v>-2.5313259786661697</v>
      </c>
      <c r="W98" s="36">
        <f>-1*J98*J98+$F$9</f>
        <v>-3653364347.8413315</v>
      </c>
      <c r="X98" s="36">
        <f>J98*$F$8</f>
        <v>3997606042.87641</v>
      </c>
      <c r="Y98" s="36">
        <f>$F$10</f>
        <v>20445082908.944626</v>
      </c>
      <c r="Z98">
        <v>0</v>
      </c>
      <c r="AA98" s="36">
        <f>20*LOG10(SQRT((Y98*Y98+Z98*Z98)/(W98*W98+X98*X98)))</f>
        <v>11.538964131324763</v>
      </c>
      <c r="AC98" s="36">
        <f>K98*Q98*W98-L98*R98*W98-K98*R98*X98-Q98*L98*X98</f>
        <v>1.3081637922203253E+30</v>
      </c>
      <c r="AD98" s="36">
        <f>K98*W98*R98+Q98*W98*L98+K98*Q98*X98-L98*R98*X98</f>
        <v>1.767847244160893E+30</v>
      </c>
      <c r="AE98" s="36">
        <f>M98*S98*Y98</f>
        <v>9.360447445580749E+29</v>
      </c>
      <c r="AF98">
        <v>0</v>
      </c>
      <c r="AG98" s="36">
        <f>20*LOG10(SQRT((AE98*AE98+AF98*AF98)/(AC98*AC98+AD98*AD98)))</f>
        <v>-7.419448326243568</v>
      </c>
    </row>
    <row r="99" spans="1:33" ht="13.5">
      <c r="A99" s="90"/>
      <c r="B99" s="91">
        <v>1.1300000000000001</v>
      </c>
      <c r="C99" s="17">
        <f>J99/2/PI()</f>
        <v>24860.000000000004</v>
      </c>
      <c r="D99" s="17">
        <f>O99</f>
        <v>-16.572991510301357</v>
      </c>
      <c r="E99" s="17">
        <f>U99</f>
        <v>-2.735361086308428</v>
      </c>
      <c r="F99" s="17">
        <f>AA99</f>
        <v>11.034447798976226</v>
      </c>
      <c r="G99" s="17">
        <f>AG99</f>
        <v>-8.273904797633561</v>
      </c>
      <c r="I99" s="36">
        <f>B99*2*PI()</f>
        <v>7.099999397112933</v>
      </c>
      <c r="J99" s="36">
        <f>I99*$D$4</f>
        <v>156199.98673648454</v>
      </c>
      <c r="K99" s="36">
        <f>-1*J99*J99+$D$9</f>
        <v>-20630426183.913574</v>
      </c>
      <c r="L99" s="36">
        <f>J99*$D$8</f>
        <v>15051459854.46971</v>
      </c>
      <c r="M99" s="36">
        <f>$D$10</f>
        <v>3789027982.0969334</v>
      </c>
      <c r="N99">
        <v>0</v>
      </c>
      <c r="O99" s="36">
        <f>20*LOG10(SQRT((M99*M99+N99*N99)/(K99*K99+L99*L99)))</f>
        <v>-16.572991510301357</v>
      </c>
      <c r="Q99" s="36">
        <f>-1*J99*J99+$E$9</f>
        <v>-12356855249.73318</v>
      </c>
      <c r="R99" s="36">
        <f>J99*$E$8</f>
        <v>11018160900.496187</v>
      </c>
      <c r="S99" s="36">
        <f>$E$10</f>
        <v>12083143150.336998</v>
      </c>
      <c r="T99">
        <v>0</v>
      </c>
      <c r="U99" s="36">
        <f>20*LOG10(SQRT((S99*S99+T99*T99)/(Q99*Q99+R99*R99)))</f>
        <v>-2.735361086308428</v>
      </c>
      <c r="W99" s="36">
        <f>-1*J99*J99+$F$9</f>
        <v>-4083284315.552788</v>
      </c>
      <c r="X99" s="36">
        <f>J99*$F$8</f>
        <v>4033298953.973521</v>
      </c>
      <c r="Y99" s="36">
        <f>$F$10</f>
        <v>20445082908.944626</v>
      </c>
      <c r="Z99">
        <v>0</v>
      </c>
      <c r="AA99" s="36">
        <f>20*LOG10(SQRT((Y99*Y99+Z99*Z99)/(W99*W99+X99*X99)))</f>
        <v>11.034447798976226</v>
      </c>
      <c r="AC99" s="36">
        <f>K99*Q99*W99-L99*R99*W99-K99*R99*X99-Q99*L99*X99</f>
        <v>1.3031839071005702E+30</v>
      </c>
      <c r="AD99" s="36">
        <f>K99*W99*R99+Q99*W99*L99+K99*Q99*X99-L99*R99*X99</f>
        <v>2.0469311745012545E+30</v>
      </c>
      <c r="AE99" s="36">
        <f>M99*S99*Y99</f>
        <v>9.360447445580749E+29</v>
      </c>
      <c r="AF99">
        <v>0</v>
      </c>
      <c r="AG99" s="36">
        <f>20*LOG10(SQRT((AE99*AE99+AF99*AF99)/(AC99*AC99+AD99*AD99)))</f>
        <v>-8.273904797633561</v>
      </c>
    </row>
    <row r="100" spans="1:33" ht="13.5">
      <c r="A100" s="90"/>
      <c r="B100" s="17">
        <v>1.1400000000000001</v>
      </c>
      <c r="C100" s="17">
        <f>J100/2/PI()</f>
        <v>25080.000000000004</v>
      </c>
      <c r="D100" s="17">
        <f>O100</f>
        <v>-16.717801550385886</v>
      </c>
      <c r="E100" s="17">
        <f>U100</f>
        <v>-2.9376018922406</v>
      </c>
      <c r="F100" s="17">
        <f>AA100</f>
        <v>10.534432418021249</v>
      </c>
      <c r="G100" s="17">
        <f>AG100</f>
        <v>-9.120971024605236</v>
      </c>
      <c r="I100" s="36">
        <f>B100*2*PI()</f>
        <v>7.162831250184729</v>
      </c>
      <c r="J100" s="36">
        <f>I100*$D$4</f>
        <v>157582.28750406404</v>
      </c>
      <c r="K100" s="36">
        <f>-1*J100*J100+$D$9</f>
        <v>-21064167662.449123</v>
      </c>
      <c r="L100" s="36">
        <f>J100*$D$8</f>
        <v>15184658614.243776</v>
      </c>
      <c r="M100" s="36">
        <f>$D$10</f>
        <v>3789027982.0969334</v>
      </c>
      <c r="N100">
        <v>0</v>
      </c>
      <c r="O100" s="36">
        <f>20*LOG10(SQRT((M100*M100+N100*N100)/(K100*K100+L100*L100)))</f>
        <v>-16.717801550385886</v>
      </c>
      <c r="Q100" s="36">
        <f>-1*J100*J100+$E$9</f>
        <v>-12790596728.268728</v>
      </c>
      <c r="R100" s="36">
        <f>J100*$E$8</f>
        <v>11115666749.173145</v>
      </c>
      <c r="S100" s="36">
        <f>$E$10</f>
        <v>12083143150.336998</v>
      </c>
      <c r="T100">
        <v>0</v>
      </c>
      <c r="U100" s="36">
        <f>20*LOG10(SQRT((S100*S100+T100*T100)/(Q100*Q100+R100*R100)))</f>
        <v>-2.9376018922406</v>
      </c>
      <c r="W100" s="36">
        <f>-1*J100*J100+$F$9</f>
        <v>-4517025794.088337</v>
      </c>
      <c r="X100" s="36">
        <f>J100*$F$8</f>
        <v>4068991865.0706315</v>
      </c>
      <c r="Y100" s="36">
        <f>$F$10</f>
        <v>20445082908.944626</v>
      </c>
      <c r="Z100">
        <v>0</v>
      </c>
      <c r="AA100" s="36">
        <f>20*LOG10(SQRT((Y100*Y100+Z100*Z100)/(W100*W100+X100*X100)))</f>
        <v>10.534432418021249</v>
      </c>
      <c r="AC100" s="36">
        <f>K100*Q100*W100-L100*R100*W100-K100*R100*X100-Q100*L100*X100</f>
        <v>1.2884321083169728E+30</v>
      </c>
      <c r="AD100" s="36">
        <f>K100*W100*R100+Q100*W100*L100+K100*Q100*X100-L100*R100*X100</f>
        <v>2.3444129491261016E+30</v>
      </c>
      <c r="AE100" s="36">
        <f>M100*S100*Y100</f>
        <v>9.360447445580749E+29</v>
      </c>
      <c r="AF100">
        <v>0</v>
      </c>
      <c r="AG100" s="36">
        <f>20*LOG10(SQRT((AE100*AE100+AF100*AF100)/(AC100*AC100+AD100*AD100)))</f>
        <v>-9.120971024605236</v>
      </c>
    </row>
    <row r="101" spans="1:33" ht="13.5">
      <c r="A101" s="90"/>
      <c r="B101" s="17">
        <v>1.1500000000000001</v>
      </c>
      <c r="C101" s="17">
        <f>J101/2/PI()</f>
        <v>25300.000000000004</v>
      </c>
      <c r="D101" s="17">
        <f>O101</f>
        <v>-16.86152961126207</v>
      </c>
      <c r="E101" s="17">
        <f>U101</f>
        <v>-3.1380167598441764</v>
      </c>
      <c r="F101" s="17">
        <f>AA101</f>
        <v>10.042153124259492</v>
      </c>
      <c r="G101" s="17">
        <f>AG101</f>
        <v>-9.957393246846753</v>
      </c>
      <c r="I101" s="36">
        <f>B101*2*PI()</f>
        <v>7.225663103256525</v>
      </c>
      <c r="J101" s="36">
        <f>I101*$D$4</f>
        <v>158964.58827164356</v>
      </c>
      <c r="K101" s="36">
        <f>-1*J101*J101+$D$9</f>
        <v>-21501730651.808784</v>
      </c>
      <c r="L101" s="36">
        <f>J101*$D$8</f>
        <v>15317857374.017847</v>
      </c>
      <c r="M101" s="36">
        <f>$D$10</f>
        <v>3789027982.0969334</v>
      </c>
      <c r="N101">
        <v>0</v>
      </c>
      <c r="O101" s="36">
        <f>20*LOG10(SQRT((M101*M101+N101*N101)/(K101*K101+L101*L101)))</f>
        <v>-16.86152961126207</v>
      </c>
      <c r="Q101" s="36">
        <f>-1*J101*J101+$E$9</f>
        <v>-13228159717.62839</v>
      </c>
      <c r="R101" s="36">
        <f>J101*$E$8</f>
        <v>11213172597.850103</v>
      </c>
      <c r="S101" s="36">
        <f>$E$10</f>
        <v>12083143150.336998</v>
      </c>
      <c r="T101">
        <v>0</v>
      </c>
      <c r="U101" s="36">
        <f>20*LOG10(SQRT((S101*S101+T101*T101)/(Q101*Q101+R101*R101)))</f>
        <v>-3.1380167598441764</v>
      </c>
      <c r="W101" s="36">
        <f>-1*J101*J101+$F$9</f>
        <v>-4954588783.447998</v>
      </c>
      <c r="X101" s="36">
        <f>J101*$F$8</f>
        <v>4104684776.1677427</v>
      </c>
      <c r="Y101" s="36">
        <f>$F$10</f>
        <v>20445082908.944626</v>
      </c>
      <c r="Z101">
        <v>0</v>
      </c>
      <c r="AA101" s="36">
        <f>20*LOG10(SQRT((Y101*Y101+Z101*Z101)/(W101*W101+X101*X101)))</f>
        <v>10.042153124259492</v>
      </c>
      <c r="AC101" s="36">
        <f>K101*Q101*W101-L101*R101*W101-K101*R101*X101-Q101*L101*X101</f>
        <v>1.2631540471467583E+30</v>
      </c>
      <c r="AD101" s="36">
        <f>K101*W101*R101+Q101*W101*L101+K101*Q101*X101-L101*R101*X101</f>
        <v>2.660958766752682E+30</v>
      </c>
      <c r="AE101" s="36">
        <f>M101*S101*Y101</f>
        <v>9.360447445580749E+29</v>
      </c>
      <c r="AF101">
        <v>0</v>
      </c>
      <c r="AG101" s="36">
        <f>20*LOG10(SQRT((AE101*AE101+AF101*AF101)/(AC101*AC101+AD101*AD101)))</f>
        <v>-9.957393246846753</v>
      </c>
    </row>
    <row r="102" spans="1:33" ht="13.5">
      <c r="A102" s="90"/>
      <c r="B102" s="17">
        <v>1.16</v>
      </c>
      <c r="C102" s="17">
        <f>J102/2/PI()</f>
        <v>25519.999999999996</v>
      </c>
      <c r="D102" s="17">
        <f>O102</f>
        <v>-17.004188613092875</v>
      </c>
      <c r="E102" s="17">
        <f>U102</f>
        <v>-3.336581697893955</v>
      </c>
      <c r="F102" s="17">
        <f>AA102</f>
        <v>9.559791171983104</v>
      </c>
      <c r="G102" s="17">
        <f>AG102</f>
        <v>-10.780979139003726</v>
      </c>
      <c r="I102" s="36">
        <f>B102*2*PI()</f>
        <v>7.28849495632832</v>
      </c>
      <c r="J102" s="36">
        <f>I102*$D$4</f>
        <v>160346.88903922302</v>
      </c>
      <c r="K102" s="36">
        <f>-1*J102*J102+$D$9</f>
        <v>-21943115151.992527</v>
      </c>
      <c r="L102" s="36">
        <f>J102*$D$8</f>
        <v>15451056133.79191</v>
      </c>
      <c r="M102" s="36">
        <f>$D$10</f>
        <v>3789027982.0969334</v>
      </c>
      <c r="N102">
        <v>0</v>
      </c>
      <c r="O102" s="36">
        <f>20*LOG10(SQRT((M102*M102+N102*N102)/(K102*K102+L102*L102)))</f>
        <v>-17.004188613092875</v>
      </c>
      <c r="Q102" s="36">
        <f>-1*J102*J102+$E$9</f>
        <v>-13669544217.812132</v>
      </c>
      <c r="R102" s="36">
        <f>J102*$E$8</f>
        <v>11310678446.527058</v>
      </c>
      <c r="S102" s="36">
        <f>$E$10</f>
        <v>12083143150.336998</v>
      </c>
      <c r="T102">
        <v>0</v>
      </c>
      <c r="U102" s="36">
        <f>20*LOG10(SQRT((S102*S102+T102*T102)/(Q102*Q102+R102*R102)))</f>
        <v>-3.336581697893955</v>
      </c>
      <c r="W102" s="36">
        <f>-1*J102*J102+$F$9</f>
        <v>-5395973283.631741</v>
      </c>
      <c r="X102" s="36">
        <f>J102*$F$8</f>
        <v>4140377687.2648525</v>
      </c>
      <c r="Y102" s="36">
        <f>$F$10</f>
        <v>20445082908.944626</v>
      </c>
      <c r="Z102">
        <v>0</v>
      </c>
      <c r="AA102" s="36">
        <f>20*LOG10(SQRT((Y102*Y102+Z102*Z102)/(W102*W102+X102*X102)))</f>
        <v>9.559791171983104</v>
      </c>
      <c r="AC102" s="36">
        <f>K102*Q102*W102-L102*R102*W102-K102*R102*X102-Q102*L102*X102</f>
        <v>1.2265668743241933E+30</v>
      </c>
      <c r="AD102" s="36">
        <f>K102*W102*R102+Q102*W102*L102+K102*Q102*X102-L102*R102*X102</f>
        <v>2.9972481314533425E+30</v>
      </c>
      <c r="AE102" s="36">
        <f>M102*S102*Y102</f>
        <v>9.360447445580749E+29</v>
      </c>
      <c r="AF102">
        <v>0</v>
      </c>
      <c r="AG102" s="36">
        <f>20*LOG10(SQRT((AE102*AE102+AF102*AF102)/(AC102*AC102+AD102*AD102)))</f>
        <v>-10.780979139003726</v>
      </c>
    </row>
    <row r="103" spans="1:33" ht="13.5">
      <c r="A103" s="90"/>
      <c r="B103" s="17">
        <v>1.17</v>
      </c>
      <c r="C103" s="17">
        <f>J103/2/PI()</f>
        <v>25740</v>
      </c>
      <c r="D103" s="17">
        <f>O103</f>
        <v>-17.145791375720385</v>
      </c>
      <c r="E103" s="17">
        <f>U103</f>
        <v>-3.533279470687435</v>
      </c>
      <c r="F103" s="17">
        <f>AA103</f>
        <v>9.088737619140478</v>
      </c>
      <c r="G103" s="17">
        <f>AG103</f>
        <v>-11.590333227267342</v>
      </c>
      <c r="I103" s="36">
        <f>B103*2*PI()</f>
        <v>7.351326809400115</v>
      </c>
      <c r="J103" s="36">
        <f>I103*$D$4</f>
        <v>161729.18980680255</v>
      </c>
      <c r="K103" s="36">
        <f>-1*J103*J103+$D$9</f>
        <v>-22388321163.000393</v>
      </c>
      <c r="L103" s="36">
        <f>J103*$D$8</f>
        <v>15584254893.565979</v>
      </c>
      <c r="M103" s="36">
        <f>$D$10</f>
        <v>3789027982.0969334</v>
      </c>
      <c r="N103">
        <v>0</v>
      </c>
      <c r="O103" s="36">
        <f>20*LOG10(SQRT((M103*M103+N103*N103)/(K103*K103+L103*L103)))</f>
        <v>-17.145791375720385</v>
      </c>
      <c r="Q103" s="36">
        <f>-1*J103*J103+$E$9</f>
        <v>-14114750228.819998</v>
      </c>
      <c r="R103" s="36">
        <f>J103*$E$8</f>
        <v>11408184295.204016</v>
      </c>
      <c r="S103" s="36">
        <f>$E$10</f>
        <v>12083143150.336998</v>
      </c>
      <c r="T103">
        <v>0</v>
      </c>
      <c r="U103" s="36">
        <f>20*LOG10(SQRT((S103*S103+T103*T103)/(Q103*Q103+R103*R103)))</f>
        <v>-3.533279470687435</v>
      </c>
      <c r="W103" s="36">
        <f>-1*J103*J103+$F$9</f>
        <v>-5841179294.639606</v>
      </c>
      <c r="X103" s="36">
        <f>J103*$F$8</f>
        <v>4176070598.3619637</v>
      </c>
      <c r="Y103" s="36">
        <f>$F$10</f>
        <v>20445082908.944626</v>
      </c>
      <c r="Z103">
        <v>0</v>
      </c>
      <c r="AA103" s="36">
        <f>20*LOG10(SQRT((Y103*Y103+Z103*Z103)/(W103*W103+X103*X103)))</f>
        <v>9.088737619140478</v>
      </c>
      <c r="AC103" s="36">
        <f>K103*Q103*W103-L103*R103*W103-K103*R103*X103-Q103*L103*X103</f>
        <v>1.1778586649274516E+30</v>
      </c>
      <c r="AD103" s="36">
        <f>K103*W103*R103+Q103*W103*L103+K103*Q103*X103-L103*R103*X103</f>
        <v>3.3539739693692616E+30</v>
      </c>
      <c r="AE103" s="36">
        <f>M103*S103*Y103</f>
        <v>9.360447445580749E+29</v>
      </c>
      <c r="AF103">
        <v>0</v>
      </c>
      <c r="AG103" s="36">
        <f>20*LOG10(SQRT((AE103*AE103+AF103*AF103)/(AC103*AC103+AD103*AD103)))</f>
        <v>-11.590333227267342</v>
      </c>
    </row>
    <row r="104" spans="1:33" ht="13.5">
      <c r="A104" s="90"/>
      <c r="B104" s="17">
        <v>1.18</v>
      </c>
      <c r="C104" s="17">
        <f>J104/2/PI()</f>
        <v>25959.999999999996</v>
      </c>
      <c r="D104" s="17">
        <f>O104</f>
        <v>-17.286350611243616</v>
      </c>
      <c r="E104" s="17">
        <f>U104</f>
        <v>-3.728098797760963</v>
      </c>
      <c r="F104" s="17">
        <f>AA104</f>
        <v>8.629802814430636</v>
      </c>
      <c r="G104" s="17">
        <f>AG104</f>
        <v>-12.384646594573942</v>
      </c>
      <c r="I104" s="36">
        <f>B104*2*PI()</f>
        <v>7.414158662471912</v>
      </c>
      <c r="J104" s="36">
        <f>I104*$D$4</f>
        <v>163111.49057438204</v>
      </c>
      <c r="K104" s="36">
        <f>-1*J104*J104+$D$9</f>
        <v>-22837348684.832348</v>
      </c>
      <c r="L104" s="36">
        <f>J104*$D$8</f>
        <v>15717453653.340046</v>
      </c>
      <c r="M104" s="36">
        <f>$D$10</f>
        <v>3789027982.0969334</v>
      </c>
      <c r="N104">
        <v>0</v>
      </c>
      <c r="O104" s="36">
        <f>20*LOG10(SQRT((M104*M104+N104*N104)/(K104*K104+L104*L104)))</f>
        <v>-17.286350611243616</v>
      </c>
      <c r="Q104" s="36">
        <f>-1*J104*J104+$E$9</f>
        <v>-14563777750.651953</v>
      </c>
      <c r="R104" s="36">
        <f>J104*$E$8</f>
        <v>11505690143.880972</v>
      </c>
      <c r="S104" s="36">
        <f>$E$10</f>
        <v>12083143150.336998</v>
      </c>
      <c r="T104">
        <v>0</v>
      </c>
      <c r="U104" s="36">
        <f>20*LOG10(SQRT((S104*S104+T104*T104)/(Q104*Q104+R104*R104)))</f>
        <v>-3.728098797760963</v>
      </c>
      <c r="W104" s="36">
        <f>-1*J104*J104+$F$9</f>
        <v>-6290206816.471561</v>
      </c>
      <c r="X104" s="36">
        <f>J104*$F$8</f>
        <v>4211763509.459074</v>
      </c>
      <c r="Y104" s="36">
        <f>$F$10</f>
        <v>20445082908.944626</v>
      </c>
      <c r="Z104">
        <v>0</v>
      </c>
      <c r="AA104" s="36">
        <f>20*LOG10(SQRT((Y104*Y104+Z104*Z104)/(W104*W104+X104*X104)))</f>
        <v>8.629802814430636</v>
      </c>
      <c r="AC104" s="36">
        <f>K104*Q104*W104-L104*R104*W104-K104*R104*X104-Q104*L104*X104</f>
        <v>1.1161878382426836E+30</v>
      </c>
      <c r="AD104" s="36">
        <f>K104*W104*R104+Q104*W104*L104+K104*Q104*X104-L104*R104*X104</f>
        <v>3.731842745423978E+30</v>
      </c>
      <c r="AE104" s="36">
        <f>M104*S104*Y104</f>
        <v>9.360447445580749E+29</v>
      </c>
      <c r="AF104">
        <v>0</v>
      </c>
      <c r="AG104" s="36">
        <f>20*LOG10(SQRT((AE104*AE104+AF104*AF104)/(AC104*AC104+AD104*AD104)))</f>
        <v>-12.384646594573942</v>
      </c>
    </row>
    <row r="105" spans="1:33" ht="13.5">
      <c r="A105" s="90"/>
      <c r="B105" s="91">
        <v>1.19</v>
      </c>
      <c r="C105" s="17">
        <f>J105/2/PI()</f>
        <v>26180</v>
      </c>
      <c r="D105" s="17">
        <f>O105</f>
        <v>-17.42587891747054</v>
      </c>
      <c r="E105" s="17">
        <f>U105</f>
        <v>-3.9210336355488358</v>
      </c>
      <c r="F105" s="17">
        <f>AA105</f>
        <v>8.183377713124266</v>
      </c>
      <c r="G105" s="17">
        <f>AG105</f>
        <v>-13.163534839895112</v>
      </c>
      <c r="I105" s="36">
        <f>B105*2*PI()</f>
        <v>7.476990515543707</v>
      </c>
      <c r="J105" s="36">
        <f>I105*$D$4</f>
        <v>164493.79134196157</v>
      </c>
      <c r="K105" s="36">
        <f>-1*J105*J105+$D$9</f>
        <v>-23290197717.488415</v>
      </c>
      <c r="L105" s="36">
        <f>J105*$D$8</f>
        <v>15850652413.114117</v>
      </c>
      <c r="M105" s="36">
        <f>$D$10</f>
        <v>3789027982.0969334</v>
      </c>
      <c r="N105">
        <v>0</v>
      </c>
      <c r="O105" s="36">
        <f>20*LOG10(SQRT((M105*M105+N105*N105)/(K105*K105+L105*L105)))</f>
        <v>-17.42587891747054</v>
      </c>
      <c r="Q105" s="36">
        <f>-1*J105*J105+$E$9</f>
        <v>-15016626783.30802</v>
      </c>
      <c r="R105" s="36">
        <f>J105*$E$8</f>
        <v>11603195992.55793</v>
      </c>
      <c r="S105" s="36">
        <f>$E$10</f>
        <v>12083143150.336998</v>
      </c>
      <c r="T105">
        <v>0</v>
      </c>
      <c r="U105" s="36">
        <f>20*LOG10(SQRT((S105*S105+T105*T105)/(Q105*Q105+R105*R105)))</f>
        <v>-3.9210336355488358</v>
      </c>
      <c r="W105" s="36">
        <f>-1*J105*J105+$F$9</f>
        <v>-6743055849.127628</v>
      </c>
      <c r="X105" s="36">
        <f>J105*$F$8</f>
        <v>4247456420.5561852</v>
      </c>
      <c r="Y105" s="36">
        <f>$F$10</f>
        <v>20445082908.944626</v>
      </c>
      <c r="Z105">
        <v>0</v>
      </c>
      <c r="AA105" s="36">
        <f>20*LOG10(SQRT((Y105*Y105+Z105*Z105)/(W105*W105+X105*X105)))</f>
        <v>8.183377713124266</v>
      </c>
      <c r="AC105" s="36">
        <f>K105*Q105*W105-L105*R105*W105-K105*R105*X105-Q105*L105*X105</f>
        <v>1.040682572605231E+30</v>
      </c>
      <c r="AD105" s="36">
        <f>K105*W105*R105+Q105*W105*L105+K105*Q105*X105-L105*R105*X105</f>
        <v>4.131574580037135E+30</v>
      </c>
      <c r="AE105" s="36">
        <f>M105*S105*Y105</f>
        <v>9.360447445580749E+29</v>
      </c>
      <c r="AF105">
        <v>0</v>
      </c>
      <c r="AG105" s="36">
        <f>20*LOG10(SQRT((AE105*AE105+AF105*AF105)/(AC105*AC105+AD105*AD105)))</f>
        <v>-13.163534839895112</v>
      </c>
    </row>
    <row r="106" spans="1:33" ht="13.5">
      <c r="A106" s="90"/>
      <c r="B106" s="17">
        <v>1.2</v>
      </c>
      <c r="C106" s="17">
        <f>J106/2/PI()</f>
        <v>26400.000000000004</v>
      </c>
      <c r="D106" s="17">
        <f>O106</f>
        <v>-17.564388772169487</v>
      </c>
      <c r="E106" s="17">
        <f>U106</f>
        <v>-4.1120825336951885</v>
      </c>
      <c r="F106" s="17">
        <f>AA106</f>
        <v>7.749555494029957</v>
      </c>
      <c r="G106" s="17">
        <f>AG106</f>
        <v>-13.926915811834721</v>
      </c>
      <c r="I106" s="36">
        <f>B106*2*PI()</f>
        <v>7.5398223686155035</v>
      </c>
      <c r="J106" s="36">
        <f>I106*$D$4</f>
        <v>165876.0921095411</v>
      </c>
      <c r="K106" s="36">
        <f>-1*J106*J106+$D$9</f>
        <v>-23746868260.968586</v>
      </c>
      <c r="L106" s="36">
        <f>J106*$D$8</f>
        <v>15983851172.888186</v>
      </c>
      <c r="M106" s="36">
        <f>$D$10</f>
        <v>3789027982.0969334</v>
      </c>
      <c r="N106">
        <v>0</v>
      </c>
      <c r="O106" s="36">
        <f>20*LOG10(SQRT((M106*M106+N106*N106)/(K106*K106+L106*L106)))</f>
        <v>-17.564388772169487</v>
      </c>
      <c r="Q106" s="36">
        <f>-1*J106*J106+$E$9</f>
        <v>-15473297326.78819</v>
      </c>
      <c r="R106" s="36">
        <f>J106*$E$8</f>
        <v>11700701841.234888</v>
      </c>
      <c r="S106" s="36">
        <f>$E$10</f>
        <v>12083143150.336998</v>
      </c>
      <c r="T106">
        <v>0</v>
      </c>
      <c r="U106" s="36">
        <f>20*LOG10(SQRT((S106*S106+T106*T106)/(Q106*Q106+R106*R106)))</f>
        <v>-4.1120825336951885</v>
      </c>
      <c r="W106" s="36">
        <f>-1*J106*J106+$F$9</f>
        <v>-7199726392.6078</v>
      </c>
      <c r="X106" s="36">
        <f>J106*$F$8</f>
        <v>4283149331.6532965</v>
      </c>
      <c r="Y106" s="36">
        <f>$F$10</f>
        <v>20445082908.944626</v>
      </c>
      <c r="Z106">
        <v>0</v>
      </c>
      <c r="AA106" s="36">
        <f>20*LOG10(SQRT((Y106*Y106+Z106*Z106)/(W106*W106+X106*X106)))</f>
        <v>7.749555494029957</v>
      </c>
      <c r="AC106" s="36">
        <f>K106*Q106*W106-L106*R106*W106-K106*R106*X106-Q106*L106*X106</f>
        <v>9.504402152180482E+29</v>
      </c>
      <c r="AD106" s="36">
        <f>K106*W106*R106+Q106*W106*L106+K106*Q106*X106-L106*R106*X106</f>
        <v>4.553903365838054E+30</v>
      </c>
      <c r="AE106" s="36">
        <f>M106*S106*Y106</f>
        <v>9.360447445580749E+29</v>
      </c>
      <c r="AF106">
        <v>0</v>
      </c>
      <c r="AG106" s="36">
        <f>20*LOG10(SQRT((AE106*AE106+AF106*AF106)/(AC106*AC106+AD106*AD106)))</f>
        <v>-13.926915811834721</v>
      </c>
    </row>
    <row r="107" spans="1:33" ht="13.5">
      <c r="A107" s="90"/>
      <c r="B107" s="17">
        <v>1.3</v>
      </c>
      <c r="C107" s="17">
        <f>J107/2/PI()</f>
        <v>28600</v>
      </c>
      <c r="D107" s="17">
        <f>O107</f>
        <v>-18.89612353943859</v>
      </c>
      <c r="E107" s="17">
        <f>U107</f>
        <v>-5.920822188042099</v>
      </c>
      <c r="F107" s="17">
        <f>AA107</f>
        <v>4.037737439452892</v>
      </c>
      <c r="G107" s="17">
        <f>AG107</f>
        <v>-20.779208288027796</v>
      </c>
      <c r="I107" s="36">
        <f>B107*2*PI()</f>
        <v>8.168140899333462</v>
      </c>
      <c r="J107" s="36">
        <f>I107*$D$4</f>
        <v>179699.09978533618</v>
      </c>
      <c r="K107" s="36">
        <f>-1*J107*J107+$D$9</f>
        <v>-28523756791.095837</v>
      </c>
      <c r="L107" s="36">
        <f>J107*$D$8</f>
        <v>17315838770.62887</v>
      </c>
      <c r="M107" s="36">
        <f>$D$10</f>
        <v>3789027982.0969334</v>
      </c>
      <c r="N107">
        <v>0</v>
      </c>
      <c r="O107" s="36">
        <f>20*LOG10(SQRT((M107*M107+N107*N107)/(K107*K107+L107*L107)))</f>
        <v>-18.89612353943859</v>
      </c>
      <c r="Q107" s="36">
        <f>-1*J107*J107+$E$9</f>
        <v>-20250185856.915443</v>
      </c>
      <c r="R107" s="36">
        <f>J107*$E$8</f>
        <v>12675760328.004463</v>
      </c>
      <c r="S107" s="36">
        <f>$E$10</f>
        <v>12083143150.336998</v>
      </c>
      <c r="T107">
        <v>0</v>
      </c>
      <c r="U107" s="36">
        <f>20*LOG10(SQRT((S107*S107+T107*T107)/(Q107*Q107+R107*R107)))</f>
        <v>-5.920822188042099</v>
      </c>
      <c r="W107" s="36">
        <f>-1*J107*J107+$F$9</f>
        <v>-11976614922.73505</v>
      </c>
      <c r="X107" s="36">
        <f>J107*$F$8</f>
        <v>4640078442.624405</v>
      </c>
      <c r="Y107" s="36">
        <f>$F$10</f>
        <v>20445082908.944626</v>
      </c>
      <c r="Z107">
        <v>0</v>
      </c>
      <c r="AA107" s="36">
        <f>20*LOG10(SQRT((Y107*Y107+Z107*Z107)/(W107*W107+X107*X107)))</f>
        <v>4.037737439452892</v>
      </c>
      <c r="AC107" s="36">
        <f>K107*Q107*W107-L107*R107*W107-K107*R107*X107-Q107*L107*X107</f>
        <v>-9.843579626655637E+29</v>
      </c>
      <c r="AD107" s="36">
        <f>K107*W107*R107+Q107*W107*L107+K107*Q107*X107-L107*R107*X107</f>
        <v>1.0191560708272757E+31</v>
      </c>
      <c r="AE107" s="36">
        <f>M107*S107*Y107</f>
        <v>9.360447445580749E+29</v>
      </c>
      <c r="AF107">
        <v>0</v>
      </c>
      <c r="AG107" s="36">
        <f>20*LOG10(SQRT((AE107*AE107+AF107*AF107)/(AC107*AC107+AD107*AD107)))</f>
        <v>-20.779208288027796</v>
      </c>
    </row>
    <row r="108" spans="1:33" ht="13.5">
      <c r="A108" s="90"/>
      <c r="B108" s="17">
        <v>1.4</v>
      </c>
      <c r="C108" s="17">
        <f>J108/2/PI()</f>
        <v>30800</v>
      </c>
      <c r="D108" s="17">
        <f>O108</f>
        <v>-20.138723389021813</v>
      </c>
      <c r="E108" s="17">
        <f>U108</f>
        <v>-7.557497007616028</v>
      </c>
      <c r="F108" s="17">
        <f>AA108</f>
        <v>1.1793097075965138</v>
      </c>
      <c r="G108" s="17">
        <f>AG108</f>
        <v>-26.516910689041325</v>
      </c>
      <c r="I108" s="36">
        <f>B108*2*PI()</f>
        <v>8.79645943005142</v>
      </c>
      <c r="J108" s="36">
        <f>I108*$D$4</f>
        <v>193522.10746113127</v>
      </c>
      <c r="K108" s="36">
        <f>-1*J108*J108+$D$9</f>
        <v>-33682796403.633266</v>
      </c>
      <c r="L108" s="36">
        <f>J108*$D$8</f>
        <v>18647826368.36955</v>
      </c>
      <c r="M108" s="36">
        <f>$D$10</f>
        <v>3789027982.0969334</v>
      </c>
      <c r="N108">
        <v>0</v>
      </c>
      <c r="O108" s="36">
        <f>20*LOG10(SQRT((M108*M108+N108*N108)/(K108*K108+L108*L108)))</f>
        <v>-20.138723389021813</v>
      </c>
      <c r="Q108" s="36">
        <f>-1*J108*J108+$E$9</f>
        <v>-25409225469.452873</v>
      </c>
      <c r="R108" s="36">
        <f>J108*$E$8</f>
        <v>13650818814.774036</v>
      </c>
      <c r="S108" s="36">
        <f>$E$10</f>
        <v>12083143150.336998</v>
      </c>
      <c r="T108">
        <v>0</v>
      </c>
      <c r="U108" s="36">
        <f>20*LOG10(SQRT((S108*S108+T108*T108)/(Q108*Q108+R108*R108)))</f>
        <v>-7.557497007616028</v>
      </c>
      <c r="W108" s="36">
        <f>-1*J108*J108+$F$9</f>
        <v>-17135654535.27248</v>
      </c>
      <c r="X108" s="36">
        <f>J108*$F$8</f>
        <v>4997007553.595512</v>
      </c>
      <c r="Y108" s="36">
        <f>$F$10</f>
        <v>20445082908.944626</v>
      </c>
      <c r="Z108">
        <v>0</v>
      </c>
      <c r="AA108" s="36">
        <f>20*LOG10(SQRT((Y108*Y108+Z108*Z108)/(W108*W108+X108*X108)))</f>
        <v>1.1793097075965138</v>
      </c>
      <c r="AC108" s="36">
        <f>K108*Q108*W108-L108*R108*W108-K108*R108*X108-Q108*L108*X108</f>
        <v>-5.638265804822749E+30</v>
      </c>
      <c r="AD108" s="36">
        <f>K108*W108*R108+Q108*W108*L108+K108*Q108*X108-L108*R108*X108</f>
        <v>1.9002947193975846E+31</v>
      </c>
      <c r="AE108" s="36">
        <f>M108*S108*Y108</f>
        <v>9.360447445580749E+29</v>
      </c>
      <c r="AF108">
        <v>0</v>
      </c>
      <c r="AG108" s="36">
        <f>20*LOG10(SQRT((AE108*AE108+AF108*AF108)/(AC108*AC108+AD108*AD108)))</f>
        <v>-26.516910689041325</v>
      </c>
    </row>
    <row r="109" spans="1:33" ht="13.5">
      <c r="A109" s="90"/>
      <c r="B109" s="17">
        <v>1.5</v>
      </c>
      <c r="C109" s="17">
        <f>J109/2/PI()</f>
        <v>33000</v>
      </c>
      <c r="D109" s="17">
        <f>O109</f>
        <v>-21.3023408106682</v>
      </c>
      <c r="E109" s="17">
        <f>U109</f>
        <v>-9.045101623599173</v>
      </c>
      <c r="F109" s="17">
        <f>AA109</f>
        <v>-1.1354524728979172</v>
      </c>
      <c r="G109" s="17">
        <f>AG109</f>
        <v>-31.482894907165285</v>
      </c>
      <c r="I109" s="36">
        <f>B109*2*PI()</f>
        <v>9.42477796076938</v>
      </c>
      <c r="J109" s="36">
        <f>I109*$D$4</f>
        <v>207345.11513692635</v>
      </c>
      <c r="K109" s="36">
        <f>-1*J109*J109+$D$9</f>
        <v>-39223987098.58087</v>
      </c>
      <c r="L109" s="36">
        <f>J109*$D$8</f>
        <v>19979813966.110233</v>
      </c>
      <c r="M109" s="36">
        <f>$D$10</f>
        <v>3789027982.0969334</v>
      </c>
      <c r="N109">
        <v>0</v>
      </c>
      <c r="O109" s="36">
        <f>20*LOG10(SQRT((M109*M109+N109*N109)/(K109*K109+L109*L109)))</f>
        <v>-21.3023408106682</v>
      </c>
      <c r="Q109" s="36">
        <f>-1*J109*J109+$E$9</f>
        <v>-30950416164.400482</v>
      </c>
      <c r="R109" s="36">
        <f>J109*$E$8</f>
        <v>14625877301.54361</v>
      </c>
      <c r="S109" s="36">
        <f>$E$10</f>
        <v>12083143150.336998</v>
      </c>
      <c r="T109">
        <v>0</v>
      </c>
      <c r="U109" s="36">
        <f>20*LOG10(SQRT((S109*S109+T109*T109)/(Q109*Q109+R109*R109)))</f>
        <v>-9.045101623599173</v>
      </c>
      <c r="W109" s="36">
        <f>-1*J109*J109+$F$9</f>
        <v>-22676845230.22009</v>
      </c>
      <c r="X109" s="36">
        <f>J109*$F$8</f>
        <v>5353936664.566621</v>
      </c>
      <c r="Y109" s="36">
        <f>$F$10</f>
        <v>20445082908.944626</v>
      </c>
      <c r="Z109">
        <v>0</v>
      </c>
      <c r="AA109" s="36">
        <f>20*LOG10(SQRT((Y109*Y109+Z109*Z109)/(W109*W109+X109*X109)))</f>
        <v>-1.1354524728979172</v>
      </c>
      <c r="AC109" s="36">
        <f>K109*Q109*W109-L109*R109*W109-K109*R109*X109-Q109*L109*X109</f>
        <v>-1.452072039312965E+31</v>
      </c>
      <c r="AD109" s="36">
        <f>K109*W109*R109+Q109*W109*L109+K109*Q109*X109-L109*R109*X109</f>
        <v>3.1967491775660593E+31</v>
      </c>
      <c r="AE109" s="36">
        <f>M109*S109*Y109</f>
        <v>9.360447445580749E+29</v>
      </c>
      <c r="AF109">
        <v>0</v>
      </c>
      <c r="AG109" s="36">
        <f>20*LOG10(SQRT((AE109*AE109+AF109*AF109)/(AC109*AC109+AD109*AD109)))</f>
        <v>-31.482894907165285</v>
      </c>
    </row>
    <row r="110" spans="1:33" ht="13.5">
      <c r="A110" s="90"/>
      <c r="B110" s="17">
        <v>1.6</v>
      </c>
      <c r="C110" s="17">
        <f>J110/2/PI()</f>
        <v>35200</v>
      </c>
      <c r="D110" s="17">
        <f>O110</f>
        <v>-22.395750447730403</v>
      </c>
      <c r="E110" s="17">
        <f>U110</f>
        <v>-10.405908092631591</v>
      </c>
      <c r="F110" s="17">
        <f>AA110</f>
        <v>-3.085398066557508</v>
      </c>
      <c r="G110" s="17">
        <f>AG110</f>
        <v>-35.8870566069195</v>
      </c>
      <c r="I110" s="36">
        <f>B110*2*PI()</f>
        <v>10.053096491487338</v>
      </c>
      <c r="J110" s="36">
        <f>I110*$D$4</f>
        <v>221168.12281272144</v>
      </c>
      <c r="K110" s="36">
        <f>-1*J110*J110+$D$9</f>
        <v>-45147328875.93866</v>
      </c>
      <c r="L110" s="36">
        <f>J110*$D$8</f>
        <v>21311801563.850914</v>
      </c>
      <c r="M110" s="36">
        <f>$D$10</f>
        <v>3789027982.0969334</v>
      </c>
      <c r="N110">
        <v>0</v>
      </c>
      <c r="O110" s="36">
        <f>20*LOG10(SQRT((M110*M110+N110*N110)/(K110*K110+L110*L110)))</f>
        <v>-22.395750447730403</v>
      </c>
      <c r="Q110" s="36">
        <f>-1*J110*J110+$E$9</f>
        <v>-36873757941.75827</v>
      </c>
      <c r="R110" s="36">
        <f>J110*$E$8</f>
        <v>15600935788.313185</v>
      </c>
      <c r="S110" s="36">
        <f>$E$10</f>
        <v>12083143150.336998</v>
      </c>
      <c r="T110">
        <v>0</v>
      </c>
      <c r="U110" s="36">
        <f>20*LOG10(SQRT((S110*S110+T110*T110)/(Q110*Q110+R110*R110)))</f>
        <v>-10.405908092631591</v>
      </c>
      <c r="W110" s="36">
        <f>-1*J110*J110+$F$9</f>
        <v>-28600187007.577877</v>
      </c>
      <c r="X110" s="36">
        <f>J110*$F$8</f>
        <v>5710865775.537728</v>
      </c>
      <c r="Y110" s="36">
        <f>$F$10</f>
        <v>20445082908.944626</v>
      </c>
      <c r="Z110">
        <v>0</v>
      </c>
      <c r="AA110" s="36">
        <f>20*LOG10(SQRT((Y110*Y110+Z110*Z110)/(W110*W110+X110*X110)))</f>
        <v>-3.085398066557508</v>
      </c>
      <c r="AC110" s="36">
        <f>K110*Q110*W110-L110*R110*W110-K110*R110*X110-Q110*L110*X110</f>
        <v>-2.9592846588583213E+31</v>
      </c>
      <c r="AD110" s="36">
        <f>K110*W110*R110+Q110*W110*L110+K110*Q110*X110-L110*R110*X110</f>
        <v>5.022802250419418E+31</v>
      </c>
      <c r="AE110" s="36">
        <f>M110*S110*Y110</f>
        <v>9.360447445580749E+29</v>
      </c>
      <c r="AF110">
        <v>0</v>
      </c>
      <c r="AG110" s="36">
        <f>20*LOG10(SQRT((AE110*AE110+AF110*AF110)/(AC110*AC110+AD110*AD110)))</f>
        <v>-35.8870566069195</v>
      </c>
    </row>
    <row r="111" spans="1:33" ht="13.5">
      <c r="A111" s="90"/>
      <c r="B111" s="17">
        <v>1.7</v>
      </c>
      <c r="C111" s="17">
        <f>J111/2/PI()</f>
        <v>37400</v>
      </c>
      <c r="D111" s="17">
        <f>O111</f>
        <v>-23.42649880549488</v>
      </c>
      <c r="E111" s="17">
        <f>U111</f>
        <v>-11.65893839862074</v>
      </c>
      <c r="F111" s="17">
        <f>AA111</f>
        <v>-4.775436974491595</v>
      </c>
      <c r="G111" s="17">
        <f>AG111</f>
        <v>-39.860874178607226</v>
      </c>
      <c r="I111" s="36">
        <f>B111*2*PI()</f>
        <v>10.681415022205297</v>
      </c>
      <c r="J111" s="36">
        <f>I111*$D$4</f>
        <v>234991.13048851653</v>
      </c>
      <c r="K111" s="36">
        <f>-1*J111*J111+$D$9</f>
        <v>-51452821735.706635</v>
      </c>
      <c r="L111" s="36">
        <f>J111*$D$8</f>
        <v>22643789161.591595</v>
      </c>
      <c r="M111" s="36">
        <f>$D$10</f>
        <v>3789027982.0969334</v>
      </c>
      <c r="N111">
        <v>0</v>
      </c>
      <c r="O111" s="36">
        <f>20*LOG10(SQRT((M111*M111+N111*N111)/(K111*K111+L111*L111)))</f>
        <v>-23.42649880549488</v>
      </c>
      <c r="Q111" s="36">
        <f>-1*J111*J111+$E$9</f>
        <v>-43179250801.52624</v>
      </c>
      <c r="R111" s="36">
        <f>J111*$E$8</f>
        <v>16575994275.082758</v>
      </c>
      <c r="S111" s="36">
        <f>$E$10</f>
        <v>12083143150.336998</v>
      </c>
      <c r="T111">
        <v>0</v>
      </c>
      <c r="U111" s="36">
        <f>20*LOG10(SQRT((S111*S111+T111*T111)/(Q111*Q111+R111*R111)))</f>
        <v>-11.65893839862074</v>
      </c>
      <c r="W111" s="36">
        <f>-1*J111*J111+$F$9</f>
        <v>-34905679867.34584</v>
      </c>
      <c r="X111" s="36">
        <f>J111*$F$8</f>
        <v>6067794886.508837</v>
      </c>
      <c r="Y111" s="36">
        <f>$F$10</f>
        <v>20445082908.944626</v>
      </c>
      <c r="Z111">
        <v>0</v>
      </c>
      <c r="AA111" s="36">
        <f>20*LOG10(SQRT((Y111*Y111+Z111*Z111)/(W111*W111+X111*X111)))</f>
        <v>-4.775436974491595</v>
      </c>
      <c r="AC111" s="36">
        <f>K111*Q111*W111-L111*R111*W111-K111*R111*X111-Q111*L111*X111</f>
        <v>-5.334028795092422E+31</v>
      </c>
      <c r="AD111" s="36">
        <f>K111*W111*R111+Q111*W111*L111+K111*Q111*X111-L111*R111*X111</f>
        <v>7.5102437892751565E+31</v>
      </c>
      <c r="AE111" s="36">
        <f>M111*S111*Y111</f>
        <v>9.360447445580749E+29</v>
      </c>
      <c r="AF111">
        <v>0</v>
      </c>
      <c r="AG111" s="36">
        <f>20*LOG10(SQRT((AE111*AE111+AF111*AF111)/(AC111*AC111+AD111*AD111)))</f>
        <v>-39.860874178607226</v>
      </c>
    </row>
    <row r="112" spans="1:33" ht="13.5">
      <c r="A112" s="90"/>
      <c r="B112" s="17">
        <v>1.8</v>
      </c>
      <c r="C112" s="17">
        <f>J112/2/PI()</f>
        <v>39600</v>
      </c>
      <c r="D112" s="17">
        <f>O112</f>
        <v>-24.40107511668844</v>
      </c>
      <c r="E112" s="17">
        <f>U112</f>
        <v>-12.819826020802672</v>
      </c>
      <c r="F112" s="17">
        <f>AA112</f>
        <v>-6.271098748129518</v>
      </c>
      <c r="G112" s="17">
        <f>AG112</f>
        <v>-43.49199988562063</v>
      </c>
      <c r="I112" s="36">
        <f>B112*2*PI()</f>
        <v>11.309733552923255</v>
      </c>
      <c r="J112" s="36">
        <f>I112*$D$4</f>
        <v>248814.13816431162</v>
      </c>
      <c r="K112" s="36">
        <f>-1*J112*J112+$D$9</f>
        <v>-58140465677.88478</v>
      </c>
      <c r="L112" s="36">
        <f>J112*$D$8</f>
        <v>23975776759.33228</v>
      </c>
      <c r="M112" s="36">
        <f>$D$10</f>
        <v>3789027982.0969334</v>
      </c>
      <c r="N112">
        <v>0</v>
      </c>
      <c r="O112" s="36">
        <f>20*LOG10(SQRT((M112*M112+N112*N112)/(K112*K112+L112*L112)))</f>
        <v>-24.40107511668844</v>
      </c>
      <c r="Q112" s="36">
        <f>-1*J112*J112+$E$9</f>
        <v>-49866894743.704384</v>
      </c>
      <c r="R112" s="36">
        <f>J112*$E$8</f>
        <v>17551052761.852333</v>
      </c>
      <c r="S112" s="36">
        <f>$E$10</f>
        <v>12083143150.336998</v>
      </c>
      <c r="T112">
        <v>0</v>
      </c>
      <c r="U112" s="36">
        <f>20*LOG10(SQRT((S112*S112+T112*T112)/(Q112*Q112+R112*R112)))</f>
        <v>-12.819826020802672</v>
      </c>
      <c r="W112" s="36">
        <f>-1*J112*J112+$F$9</f>
        <v>-41593323809.52399</v>
      </c>
      <c r="X112" s="36">
        <f>J112*$F$8</f>
        <v>6424723997.479944</v>
      </c>
      <c r="Y112" s="36">
        <f>$F$10</f>
        <v>20445082908.944626</v>
      </c>
      <c r="Z112">
        <v>0</v>
      </c>
      <c r="AA112" s="36">
        <f>20*LOG10(SQRT((Y112*Y112+Z112*Z112)/(W112*W112+X112*X112)))</f>
        <v>-6.271098748129518</v>
      </c>
      <c r="AC112" s="36">
        <f>K112*Q112*W112-L112*R112*W112-K112*R112*X112-Q112*L112*X112</f>
        <v>-8.885106048030337E+31</v>
      </c>
      <c r="AD112" s="36">
        <f>K112*W112*R112+Q112*W112*L112+K112*Q112*X112-L112*R112*X112</f>
        <v>1.0809537828096933E+32</v>
      </c>
      <c r="AE112" s="36">
        <f>M112*S112*Y112</f>
        <v>9.360447445580749E+29</v>
      </c>
      <c r="AF112">
        <v>0</v>
      </c>
      <c r="AG112" s="36">
        <f>20*LOG10(SQRT((AE112*AE112+AF112*AF112)/(AC112*AC112+AD112*AD112)))</f>
        <v>-43.49199988562063</v>
      </c>
    </row>
    <row r="113" spans="1:33" ht="13.5">
      <c r="A113" s="90"/>
      <c r="B113" s="17">
        <v>1.9</v>
      </c>
      <c r="C113" s="17">
        <f>J113/2/PI()</f>
        <v>41800</v>
      </c>
      <c r="D113" s="17">
        <f>O113</f>
        <v>-25.325072563864445</v>
      </c>
      <c r="E113" s="17">
        <f>U113</f>
        <v>-13.901297354042086</v>
      </c>
      <c r="F113" s="17">
        <f>AA113</f>
        <v>-7.615756966029047</v>
      </c>
      <c r="G113" s="17">
        <f>AG113</f>
        <v>-46.84212688393558</v>
      </c>
      <c r="I113" s="36">
        <f>B113*2*PI()</f>
        <v>11.938052083641214</v>
      </c>
      <c r="J113" s="36">
        <f>I113*$D$4</f>
        <v>262637.1458401067</v>
      </c>
      <c r="K113" s="36">
        <f>-1*J113*J113+$D$9</f>
        <v>-65210260702.4731</v>
      </c>
      <c r="L113" s="36">
        <f>J113*$D$8</f>
        <v>25307764357.07296</v>
      </c>
      <c r="M113" s="36">
        <f>$D$10</f>
        <v>3789027982.0969334</v>
      </c>
      <c r="N113">
        <v>0</v>
      </c>
      <c r="O113" s="36">
        <f>20*LOG10(SQRT((M113*M113+N113*N113)/(K113*K113+L113*L113)))</f>
        <v>-25.325072563864445</v>
      </c>
      <c r="Q113" s="36">
        <f>-1*J113*J113+$E$9</f>
        <v>-56936689768.29271</v>
      </c>
      <c r="R113" s="36">
        <f>J113*$E$8</f>
        <v>18526111248.621906</v>
      </c>
      <c r="S113" s="36">
        <f>$E$10</f>
        <v>12083143150.336998</v>
      </c>
      <c r="T113">
        <v>0</v>
      </c>
      <c r="U113" s="36">
        <f>20*LOG10(SQRT((S113*S113+T113*T113)/(Q113*Q113+R113*R113)))</f>
        <v>-13.901297354042086</v>
      </c>
      <c r="W113" s="36">
        <f>-1*J113*J113+$F$9</f>
        <v>-48663118834.11232</v>
      </c>
      <c r="X113" s="36">
        <f>J113*$F$8</f>
        <v>6781653108.451053</v>
      </c>
      <c r="Y113" s="36">
        <f>$F$10</f>
        <v>20445082908.944626</v>
      </c>
      <c r="Z113">
        <v>0</v>
      </c>
      <c r="AA113" s="36">
        <f>20*LOG10(SQRT((Y113*Y113+Z113*Z113)/(W113*W113+X113*X113)))</f>
        <v>-7.615756966029047</v>
      </c>
      <c r="AC113" s="36">
        <f>K113*Q113*W113-L113*R113*W113-K113*R113*X113-Q113*L113*X113</f>
        <v>-1.3989842918099033E+32</v>
      </c>
      <c r="AD113" s="36">
        <f>K113*W113*R113+Q113*W113*L113+K113*Q113*X113-L113*R113*X113</f>
        <v>1.509098971990995E+32</v>
      </c>
      <c r="AE113" s="36">
        <f>M113*S113*Y113</f>
        <v>9.360447445580749E+29</v>
      </c>
      <c r="AF113">
        <v>0</v>
      </c>
      <c r="AG113" s="36">
        <f>20*LOG10(SQRT((AE113*AE113+AF113*AF113)/(AC113*AC113+AD113*AD113)))</f>
        <v>-46.84212688393558</v>
      </c>
    </row>
    <row r="114" spans="1:33" ht="13.5">
      <c r="A114" s="90"/>
      <c r="B114" s="17">
        <v>2</v>
      </c>
      <c r="C114" s="17">
        <f>J114/2/PI()</f>
        <v>43999.99999999999</v>
      </c>
      <c r="D114" s="17">
        <f>O114</f>
        <v>-26.203329633505653</v>
      </c>
      <c r="E114" s="17">
        <f>U114</f>
        <v>-14.913731362659037</v>
      </c>
      <c r="F114" s="17">
        <f>AA114</f>
        <v>-8.839532077101405</v>
      </c>
      <c r="G114" s="17">
        <f>AG114</f>
        <v>-49.95659307326609</v>
      </c>
      <c r="I114" s="36">
        <f>B114*2*PI()</f>
        <v>12.566370614359172</v>
      </c>
      <c r="J114" s="36">
        <f>I114*$D$4</f>
        <v>276460.15351590177</v>
      </c>
      <c r="K114" s="36">
        <f>-1*J114*J114+$D$9</f>
        <v>-72662206809.47159</v>
      </c>
      <c r="L114" s="36">
        <f>J114*$D$8</f>
        <v>26639751954.813637</v>
      </c>
      <c r="M114" s="36">
        <f>$D$10</f>
        <v>3789027982.0969334</v>
      </c>
      <c r="N114">
        <v>0</v>
      </c>
      <c r="O114" s="36">
        <f>20*LOG10(SQRT((M114*M114+N114*N114)/(K114*K114+L114*L114)))</f>
        <v>-26.203329633505653</v>
      </c>
      <c r="Q114" s="36">
        <f>-1*J114*J114+$E$9</f>
        <v>-64388635875.2912</v>
      </c>
      <c r="R114" s="36">
        <f>J114*$E$8</f>
        <v>19501169735.39148</v>
      </c>
      <c r="S114" s="36">
        <f>$E$10</f>
        <v>12083143150.336998</v>
      </c>
      <c r="T114">
        <v>0</v>
      </c>
      <c r="U114" s="36">
        <f>20*LOG10(SQRT((S114*S114+T114*T114)/(Q114*Q114+R114*R114)))</f>
        <v>-14.913731362659037</v>
      </c>
      <c r="W114" s="36">
        <f>-1*J114*J114+$F$9</f>
        <v>-56115064941.11081</v>
      </c>
      <c r="X114" s="36">
        <f>J114*$F$8</f>
        <v>7138582219.422159</v>
      </c>
      <c r="Y114" s="36">
        <f>$F$10</f>
        <v>20445082908.944626</v>
      </c>
      <c r="Z114">
        <v>0</v>
      </c>
      <c r="AA114" s="36">
        <f>20*LOG10(SQRT((Y114*Y114+Z114*Z114)/(W114*W114+X114*X114)))</f>
        <v>-8.839532077101405</v>
      </c>
      <c r="AC114" s="36">
        <f>K114*Q114*W114-L114*R114*W114-K114*R114*X114-Q114*L114*X114</f>
        <v>-2.110288074471255E+32</v>
      </c>
      <c r="AD114" s="36">
        <f>K114*W114*R114+Q114*W114*L114+K114*Q114*X114-L114*R114*X114</f>
        <v>2.0545913273216326E+32</v>
      </c>
      <c r="AE114" s="36">
        <f>M114*S114*Y114</f>
        <v>9.360447445580749E+29</v>
      </c>
      <c r="AF114">
        <v>0</v>
      </c>
      <c r="AG114" s="36">
        <f>20*LOG10(SQRT((AE114*AE114+AF114*AF114)/(AC114*AC114+AD114*AD114)))</f>
        <v>-49.95659307326609</v>
      </c>
    </row>
    <row r="115" spans="1:33" ht="13.5">
      <c r="A115" s="90"/>
      <c r="B115" s="17">
        <v>3</v>
      </c>
      <c r="C115" s="17">
        <f>J115/2/PI()</f>
        <v>66000</v>
      </c>
      <c r="D115" s="17">
        <f>O115</f>
        <v>-33.184412914045225</v>
      </c>
      <c r="E115" s="17">
        <f>U115</f>
        <v>-22.5777216646598</v>
      </c>
      <c r="F115" s="17">
        <f>AA115</f>
        <v>-17.426830970792647</v>
      </c>
      <c r="G115" s="17">
        <f>AG115</f>
        <v>-73.18896554949768</v>
      </c>
      <c r="I115" s="36">
        <f>B115*2*PI()</f>
        <v>18.84955592153876</v>
      </c>
      <c r="J115" s="36">
        <f>I115*$D$4</f>
        <v>414690.2302738527</v>
      </c>
      <c r="K115" s="36">
        <f>-1*J115*J115+$D$9</f>
        <v>-168199977412.01663</v>
      </c>
      <c r="L115" s="36">
        <f>J115*$D$8</f>
        <v>39959627932.22047</v>
      </c>
      <c r="M115" s="36">
        <f>$D$10</f>
        <v>3789027982.0969334</v>
      </c>
      <c r="N115">
        <v>0</v>
      </c>
      <c r="O115" s="36">
        <f>20*LOG10(SQRT((M115*M115+N115*N115)/(K115*K115+L115*L115)))</f>
        <v>-33.184412914045225</v>
      </c>
      <c r="Q115" s="36">
        <f>-1*J115*J115+$E$9</f>
        <v>-159926406477.8362</v>
      </c>
      <c r="R115" s="36">
        <f>J115*$E$8</f>
        <v>29251754603.08722</v>
      </c>
      <c r="S115" s="36">
        <f>$E$10</f>
        <v>12083143150.336998</v>
      </c>
      <c r="T115">
        <v>0</v>
      </c>
      <c r="U115" s="36">
        <f>20*LOG10(SQRT((S115*S115+T115*T115)/(Q115*Q115+R115*R115)))</f>
        <v>-22.5777216646598</v>
      </c>
      <c r="W115" s="36">
        <f>-1*J115*J115+$F$9</f>
        <v>-151652835543.65582</v>
      </c>
      <c r="X115" s="36">
        <f>J115*$F$8</f>
        <v>10707873329.133242</v>
      </c>
      <c r="Y115" s="36">
        <f>$F$10</f>
        <v>20445082908.944626</v>
      </c>
      <c r="Z115">
        <v>0</v>
      </c>
      <c r="AA115" s="36">
        <f>20*LOG10(SQRT((Y115*Y115+Z115*Z115)/(W115*W115+X115*X115)))</f>
        <v>-17.426830970792647</v>
      </c>
      <c r="AC115" s="36">
        <f>K115*Q115*W115-L115*R115*W115-K115*R115*X115-Q115*L115*X115</f>
        <v>-3.7810239562773813E+33</v>
      </c>
      <c r="AD115" s="36">
        <f>K115*W115*R115+Q115*W115*L115+K115*Q115*X115-L115*R115*X115</f>
        <v>1.9908278082849356E+33</v>
      </c>
      <c r="AE115" s="36">
        <f>M115*S115*Y115</f>
        <v>9.360447445580749E+29</v>
      </c>
      <c r="AF115">
        <v>0</v>
      </c>
      <c r="AG115" s="36">
        <f>20*LOG10(SQRT((AE115*AE115+AF115*AF115)/(AC115*AC115+AD115*AD115)))</f>
        <v>-73.18896554949768</v>
      </c>
    </row>
    <row r="116" spans="1:33" ht="13.5">
      <c r="A116" s="90"/>
      <c r="B116" s="17">
        <v>4</v>
      </c>
      <c r="C116" s="17">
        <f>J116/2/PI()</f>
        <v>87999.99999999999</v>
      </c>
      <c r="D116" s="17">
        <f>O116</f>
        <v>-38.16137981855146</v>
      </c>
      <c r="E116" s="17">
        <f>U116</f>
        <v>-27.7897984977316</v>
      </c>
      <c r="F116" s="17">
        <f>AA116</f>
        <v>-22.908330021589105</v>
      </c>
      <c r="G116" s="17">
        <f>AG116</f>
        <v>-88.85950833787217</v>
      </c>
      <c r="I116" s="36">
        <f>B116*2*PI()</f>
        <v>25.132741228718345</v>
      </c>
      <c r="J116" s="36">
        <f>I116*$D$4</f>
        <v>552920.3070318035</v>
      </c>
      <c r="K116" s="36">
        <f>-1*J116*J116+$D$9</f>
        <v>-301952856255.57947</v>
      </c>
      <c r="L116" s="36">
        <f>J116*$D$8</f>
        <v>53279503909.62727</v>
      </c>
      <c r="M116" s="36">
        <f>$D$10</f>
        <v>3789027982.0969334</v>
      </c>
      <c r="N116">
        <v>0</v>
      </c>
      <c r="O116" s="36">
        <f>20*LOG10(SQRT((M116*M116+N116*N116)/(K116*K116+L116*L116)))</f>
        <v>-38.16137981855146</v>
      </c>
      <c r="Q116" s="36">
        <f>-1*J116*J116+$E$9</f>
        <v>-293679285321.3991</v>
      </c>
      <c r="R116" s="36">
        <f>J116*$E$8</f>
        <v>39002339470.78296</v>
      </c>
      <c r="S116" s="36">
        <f>$E$10</f>
        <v>12083143150.336998</v>
      </c>
      <c r="T116">
        <v>0</v>
      </c>
      <c r="U116" s="36">
        <f>20*LOG10(SQRT((S116*S116+T116*T116)/(Q116*Q116+R116*R116)))</f>
        <v>-27.7897984977316</v>
      </c>
      <c r="W116" s="36">
        <f>-1*J116*J116+$F$9</f>
        <v>-285405714387.2187</v>
      </c>
      <c r="X116" s="36">
        <f>J116*$F$8</f>
        <v>14277164438.844318</v>
      </c>
      <c r="Y116" s="36">
        <f>$F$10</f>
        <v>20445082908.944626</v>
      </c>
      <c r="Z116">
        <v>0</v>
      </c>
      <c r="AA116" s="36">
        <f>20*LOG10(SQRT((Y116*Y116+Z116*Z116)/(W116*W116+X116*X116)))</f>
        <v>-22.908330021589105</v>
      </c>
      <c r="AC116" s="36">
        <f>K116*Q116*W116-L116*R116*W116-K116*R116*X116-Q116*L116*X116</f>
        <v>-2.432439127661097E+34</v>
      </c>
      <c r="AD116" s="36">
        <f>K116*W116*R116+Q116*W116*L116+K116*Q116*X116-L116*R116*X116</f>
        <v>9.063345377940057E+33</v>
      </c>
      <c r="AE116" s="36">
        <f>M116*S116*Y116</f>
        <v>9.360447445580749E+29</v>
      </c>
      <c r="AF116">
        <v>0</v>
      </c>
      <c r="AG116" s="36">
        <f>20*LOG10(SQRT((AE116*AE116+AF116*AF116)/(AC116*AC116+AD116*AD116)))</f>
        <v>-88.85950833787217</v>
      </c>
    </row>
    <row r="117" spans="1:33" ht="13.5">
      <c r="A117" s="90"/>
      <c r="B117" s="17">
        <v>5</v>
      </c>
      <c r="C117" s="17">
        <f>J117/2/PI()</f>
        <v>110000</v>
      </c>
      <c r="D117" s="17">
        <f>O117</f>
        <v>-42.028489655105176</v>
      </c>
      <c r="E117" s="17">
        <f>U117</f>
        <v>-31.764890890680494</v>
      </c>
      <c r="F117" s="17">
        <f>AA117</f>
        <v>-27.000253438928908</v>
      </c>
      <c r="G117" s="17">
        <f>AG117</f>
        <v>-100.79363398471457</v>
      </c>
      <c r="I117" s="36">
        <f>B117*2*PI()</f>
        <v>31.41592653589793</v>
      </c>
      <c r="J117" s="36">
        <f>I117*$D$4</f>
        <v>691150.3837897545</v>
      </c>
      <c r="K117" s="36">
        <f>-1*J117*J117+$D$9</f>
        <v>-473920843340.1605</v>
      </c>
      <c r="L117" s="36">
        <f>J117*$D$8</f>
        <v>66599379887.0341</v>
      </c>
      <c r="M117" s="36">
        <f>$D$10</f>
        <v>3789027982.0969334</v>
      </c>
      <c r="N117">
        <v>0</v>
      </c>
      <c r="O117" s="36">
        <f>20*LOG10(SQRT((M117*M117+N117*N117)/(K117*K117+L117*L117)))</f>
        <v>-42.028489655105176</v>
      </c>
      <c r="Q117" s="36">
        <f>-1*J117*J117+$E$9</f>
        <v>-465647272405.98016</v>
      </c>
      <c r="R117" s="36">
        <f>J117*$E$8</f>
        <v>48752924338.4787</v>
      </c>
      <c r="S117" s="36">
        <f>$E$10</f>
        <v>12083143150.336998</v>
      </c>
      <c r="T117">
        <v>0</v>
      </c>
      <c r="U117" s="36">
        <f>20*LOG10(SQRT((S117*S117+T117*T117)/(Q117*Q117+R117*R117)))</f>
        <v>-31.764890890680494</v>
      </c>
      <c r="W117" s="36">
        <f>-1*J117*J117+$F$9</f>
        <v>-457373701471.79974</v>
      </c>
      <c r="X117" s="36">
        <f>J117*$F$8</f>
        <v>17846455548.5554</v>
      </c>
      <c r="Y117" s="36">
        <f>$F$10</f>
        <v>20445082908.944626</v>
      </c>
      <c r="Z117">
        <v>0</v>
      </c>
      <c r="AA117" s="36">
        <f>20*LOG10(SQRT((Y117*Y117+Z117*Z117)/(W117*W117+X117*X117)))</f>
        <v>-27.000253438928908</v>
      </c>
      <c r="AC117" s="36">
        <f>K117*Q117*W117-L117*R117*W117-K117*R117*X117-Q117*L117*X117</f>
        <v>-9.848235746089903E+34</v>
      </c>
      <c r="AD117" s="36">
        <f>K117*W117*R117+Q117*W117*L117+K117*Q117*X117-L117*R117*X117</f>
        <v>2.8632031411528875E+34</v>
      </c>
      <c r="AE117" s="36">
        <f>M117*S117*Y117</f>
        <v>9.360447445580749E+29</v>
      </c>
      <c r="AF117">
        <v>0</v>
      </c>
      <c r="AG117" s="36">
        <f>20*LOG10(SQRT((AE117*AE117+AF117*AF117)/(AC117*AC117+AD117*AD117)))</f>
        <v>-100.79363398471457</v>
      </c>
    </row>
    <row r="118" spans="1:33" ht="13.5">
      <c r="A118" s="90"/>
      <c r="B118" s="17">
        <v>6</v>
      </c>
      <c r="C118" s="17">
        <f>J118/2/PI()</f>
        <v>132000</v>
      </c>
      <c r="D118" s="17">
        <f>O118</f>
        <v>-45.19075585254829</v>
      </c>
      <c r="E118" s="17">
        <f>U118</f>
        <v>-34.985578441474026</v>
      </c>
      <c r="F118" s="17">
        <f>AA118</f>
        <v>-30.282454280295767</v>
      </c>
      <c r="G118" s="17">
        <f>AG118</f>
        <v>-110.45878857431809</v>
      </c>
      <c r="I118" s="36">
        <f>B118*2*PI()</f>
        <v>37.69911184307752</v>
      </c>
      <c r="J118" s="36">
        <f>I118*$D$4</f>
        <v>829380.4605477054</v>
      </c>
      <c r="K118" s="36">
        <f>-1*J118*J118+$D$9</f>
        <v>-684103938665.7596</v>
      </c>
      <c r="L118" s="36">
        <f>J118*$D$8</f>
        <v>79919255864.44093</v>
      </c>
      <c r="M118" s="36">
        <f>$D$10</f>
        <v>3789027982.0969334</v>
      </c>
      <c r="N118">
        <v>0</v>
      </c>
      <c r="O118" s="36">
        <f>20*LOG10(SQRT((M118*M118+N118*N118)/(K118*K118+L118*L118)))</f>
        <v>-45.19075585254829</v>
      </c>
      <c r="Q118" s="36">
        <f>-1*J118*J118+$E$9</f>
        <v>-675830367731.5792</v>
      </c>
      <c r="R118" s="36">
        <f>J118*$E$8</f>
        <v>58503509206.17444</v>
      </c>
      <c r="S118" s="36">
        <f>$E$10</f>
        <v>12083143150.336998</v>
      </c>
      <c r="T118">
        <v>0</v>
      </c>
      <c r="U118" s="36">
        <f>20*LOG10(SQRT((S118*S118+T118*T118)/(Q118*Q118+R118*R118)))</f>
        <v>-34.985578441474026</v>
      </c>
      <c r="W118" s="36">
        <f>-1*J118*J118+$F$9</f>
        <v>-667556796797.3988</v>
      </c>
      <c r="X118" s="36">
        <f>J118*$F$8</f>
        <v>21415746658.266483</v>
      </c>
      <c r="Y118" s="36">
        <f>$F$10</f>
        <v>20445082908.944626</v>
      </c>
      <c r="Z118">
        <v>0</v>
      </c>
      <c r="AA118" s="36">
        <f>20*LOG10(SQRT((Y118*Y118+Z118*Z118)/(W118*W118+X118*X118)))</f>
        <v>-30.282454280295767</v>
      </c>
      <c r="AC118" s="36">
        <f>K118*Q118*W118-L118*R118*W118-K118*R118*X118-Q118*L118*X118</f>
        <v>-3.0350200337154992E+35</v>
      </c>
      <c r="AD118" s="36">
        <f>K118*W118*R118+Q118*W118*L118+K118*Q118*X118-L118*R118*X118</f>
        <v>7.257445114042321E+34</v>
      </c>
      <c r="AE118" s="36">
        <f>M118*S118*Y118</f>
        <v>9.360447445580749E+29</v>
      </c>
      <c r="AF118">
        <v>0</v>
      </c>
      <c r="AG118" s="36">
        <f>20*LOG10(SQRT((AE118*AE118+AF118*AF118)/(AC118*AC118+AD118*AD118)))</f>
        <v>-110.45878857431809</v>
      </c>
    </row>
    <row r="119" spans="1:33" ht="13.5">
      <c r="A119" s="90"/>
      <c r="B119" s="17">
        <v>7</v>
      </c>
      <c r="C119" s="17">
        <f>J119/2/PI()</f>
        <v>154000</v>
      </c>
      <c r="D119" s="17">
        <f>O119</f>
        <v>-47.86564403019469</v>
      </c>
      <c r="E119" s="17">
        <f>U119</f>
        <v>-37.695610554591106</v>
      </c>
      <c r="F119" s="17">
        <f>AA119</f>
        <v>-33.028935474949904</v>
      </c>
      <c r="G119" s="17">
        <f>AG119</f>
        <v>-118.5901900597357</v>
      </c>
      <c r="I119" s="36">
        <f>B119*2*PI()</f>
        <v>43.982297150257104</v>
      </c>
      <c r="J119" s="36">
        <f>I119*$D$4</f>
        <v>967610.5373056562</v>
      </c>
      <c r="K119" s="36">
        <f>-1*J119*J119+$D$9</f>
        <v>-932502142232.3765</v>
      </c>
      <c r="L119" s="36">
        <f>J119*$D$8</f>
        <v>93239131841.84775</v>
      </c>
      <c r="M119" s="36">
        <f>$D$10</f>
        <v>3789027982.0969334</v>
      </c>
      <c r="N119">
        <v>0</v>
      </c>
      <c r="O119" s="36">
        <f>20*LOG10(SQRT((M119*M119+N119*N119)/(K119*K119+L119*L119)))</f>
        <v>-47.86564403019469</v>
      </c>
      <c r="Q119" s="36">
        <f>-1*J119*J119+$E$9</f>
        <v>-924228571298.196</v>
      </c>
      <c r="R119" s="36">
        <f>J119*$E$8</f>
        <v>68254094073.87018</v>
      </c>
      <c r="S119" s="36">
        <f>$E$10</f>
        <v>12083143150.336998</v>
      </c>
      <c r="T119">
        <v>0</v>
      </c>
      <c r="U119" s="36">
        <f>20*LOG10(SQRT((S119*S119+T119*T119)/(Q119*Q119+R119*R119)))</f>
        <v>-37.695610554591106</v>
      </c>
      <c r="W119" s="36">
        <f>-1*J119*J119+$F$9</f>
        <v>-915955000364.0156</v>
      </c>
      <c r="X119" s="36">
        <f>J119*$F$8</f>
        <v>24985037767.97756</v>
      </c>
      <c r="Y119" s="36">
        <f>$F$10</f>
        <v>20445082908.944626</v>
      </c>
      <c r="Z119">
        <v>0</v>
      </c>
      <c r="AA119" s="36">
        <f>20*LOG10(SQRT((Y119*Y119+Z119*Z119)/(W119*W119+X119*X119)))</f>
        <v>-33.028935474949904</v>
      </c>
      <c r="AC119" s="36">
        <f>K119*Q119*W119-L119*R119*W119-K119*R119*X119-Q119*L119*X119</f>
        <v>-7.798389632343E+35</v>
      </c>
      <c r="AD119" s="36">
        <f>K119*W119*R119+Q119*W119*L119+K119*Q119*X119-L119*R119*X119</f>
        <v>1.5860385187292038E+35</v>
      </c>
      <c r="AE119" s="36">
        <f>M119*S119*Y119</f>
        <v>9.360447445580749E+29</v>
      </c>
      <c r="AF119">
        <v>0</v>
      </c>
      <c r="AG119" s="36">
        <f>20*LOG10(SQRT((AE119*AE119+AF119*AF119)/(AC119*AC119+AD119*AD119)))</f>
        <v>-118.5901900597357</v>
      </c>
    </row>
    <row r="120" spans="1:33" ht="13.5">
      <c r="A120" s="90"/>
      <c r="B120" s="17">
        <v>8</v>
      </c>
      <c r="C120" s="17">
        <f>J120/2/PI()</f>
        <v>175999.99999999997</v>
      </c>
      <c r="D120" s="17">
        <f>O120</f>
        <v>-50.18339426882237</v>
      </c>
      <c r="E120" s="17">
        <f>U120</f>
        <v>-40.03613696740439</v>
      </c>
      <c r="F120" s="17">
        <f>AA120</f>
        <v>-35.39286545652065</v>
      </c>
      <c r="G120" s="17">
        <f>AG120</f>
        <v>-125.61239669274741</v>
      </c>
      <c r="I120" s="36">
        <f>B120*2*PI()</f>
        <v>50.26548245743669</v>
      </c>
      <c r="J120" s="36">
        <f>I120*$D$4</f>
        <v>1105840.614063607</v>
      </c>
      <c r="K120" s="36">
        <f>-1*J120*J120+$D$9</f>
        <v>-1219115454040.011</v>
      </c>
      <c r="L120" s="36">
        <f>J120*$D$8</f>
        <v>106559007819.25455</v>
      </c>
      <c r="M120" s="36">
        <f>$D$10</f>
        <v>3789027982.0969334</v>
      </c>
      <c r="N120">
        <v>0</v>
      </c>
      <c r="O120" s="36">
        <f>20*LOG10(SQRT((M120*M120+N120*N120)/(K120*K120+L120*L120)))</f>
        <v>-50.18339426882237</v>
      </c>
      <c r="Q120" s="36">
        <f>-1*J120*J120+$E$9</f>
        <v>-1210841883105.8306</v>
      </c>
      <c r="R120" s="36">
        <f>J120*$E$8</f>
        <v>78004678941.56592</v>
      </c>
      <c r="S120" s="36">
        <f>$E$10</f>
        <v>12083143150.336998</v>
      </c>
      <c r="T120">
        <v>0</v>
      </c>
      <c r="U120" s="36">
        <f>20*LOG10(SQRT((S120*S120+T120*T120)/(Q120*Q120+R120*R120)))</f>
        <v>-40.03613696740439</v>
      </c>
      <c r="W120" s="36">
        <f>-1*J120*J120+$F$9</f>
        <v>-1202568312171.6504</v>
      </c>
      <c r="X120" s="36">
        <f>J120*$F$8</f>
        <v>28554328877.688637</v>
      </c>
      <c r="Y120" s="36">
        <f>$F$10</f>
        <v>20445082908.944626</v>
      </c>
      <c r="Z120">
        <v>0</v>
      </c>
      <c r="AA120" s="36">
        <f>20*LOG10(SQRT((Y120*Y120+Z120*Z120)/(W120*W120+X120*X120)))</f>
        <v>-35.39286545652065</v>
      </c>
      <c r="AC120" s="36">
        <f>K120*Q120*W120-L120*R120*W120-K120*R120*X120-Q120*L120*X120</f>
        <v>-1.7587829458745557E+36</v>
      </c>
      <c r="AD120" s="36">
        <f>K120*W120*R120+Q120*W120*L120+K120*Q120*X120-L120*R120*X120</f>
        <v>3.1143629940962835E+35</v>
      </c>
      <c r="AE120" s="36">
        <f>M120*S120*Y120</f>
        <v>9.360447445580749E+29</v>
      </c>
      <c r="AF120">
        <v>0</v>
      </c>
      <c r="AG120" s="36">
        <f>20*LOG10(SQRT((AE120*AE120+AF120*AF120)/(AC120*AC120+AD120*AD120)))</f>
        <v>-125.61239669274741</v>
      </c>
    </row>
    <row r="121" spans="2:33" ht="13.5">
      <c r="B121" s="17">
        <v>9</v>
      </c>
      <c r="C121" s="17">
        <f>J121/2/PI()</f>
        <v>198000</v>
      </c>
      <c r="D121" s="17">
        <f>O121</f>
        <v>-52.228177548435994</v>
      </c>
      <c r="E121" s="17">
        <f>U121</f>
        <v>-42.09652010963728</v>
      </c>
      <c r="F121" s="17">
        <f>AA121</f>
        <v>-37.469180206420674</v>
      </c>
      <c r="G121" s="17">
        <f>AG121</f>
        <v>-131.79387786449394</v>
      </c>
      <c r="I121" s="36">
        <f>B121*2*PI()</f>
        <v>56.548667764616276</v>
      </c>
      <c r="J121" s="36">
        <f>I121*$D$4</f>
        <v>1244070.690821558</v>
      </c>
      <c r="K121" s="36">
        <f>-1*J121*J121+$D$9</f>
        <v>-1543943874088.664</v>
      </c>
      <c r="L121" s="36">
        <f>J121*$D$8</f>
        <v>119878883796.66138</v>
      </c>
      <c r="M121" s="36">
        <f>$D$10</f>
        <v>3789027982.0969334</v>
      </c>
      <c r="N121">
        <v>0</v>
      </c>
      <c r="O121" s="36">
        <f>20*LOG10(SQRT((M121*M121+N121*N121)/(K121*K121+L121*L121)))</f>
        <v>-52.228177548435994</v>
      </c>
      <c r="Q121" s="36">
        <f>-1*J121*J121+$E$9</f>
        <v>-1535670303154.4836</v>
      </c>
      <c r="R121" s="36">
        <f>J121*$E$8</f>
        <v>87755263809.26166</v>
      </c>
      <c r="S121" s="36">
        <f>$E$10</f>
        <v>12083143150.336998</v>
      </c>
      <c r="T121">
        <v>0</v>
      </c>
      <c r="U121" s="36">
        <f>20*LOG10(SQRT((S121*S121+T121*T121)/(Q121*Q121+R121*R121)))</f>
        <v>-42.09652010963728</v>
      </c>
      <c r="W121" s="36">
        <f>-1*J121*J121+$F$9</f>
        <v>-1527396732220.3035</v>
      </c>
      <c r="X121" s="36">
        <f>J121*$F$8</f>
        <v>32123619987.39972</v>
      </c>
      <c r="Y121" s="36">
        <f>$F$10</f>
        <v>20445082908.944626</v>
      </c>
      <c r="Z121">
        <v>0</v>
      </c>
      <c r="AA121" s="36">
        <f>20*LOG10(SQRT((Y121*Y121+Z121*Z121)/(W121*W121+X121*X121)))</f>
        <v>-37.469180206420674</v>
      </c>
      <c r="AC121" s="36">
        <f>K121*Q121*W121-L121*R121*W121-K121*R121*X121-Q121*L121*X121</f>
        <v>-3.5951060779967126E+36</v>
      </c>
      <c r="AD121" s="36">
        <f>K121*W121*R121+Q121*W121*L121+K121*Q121*X121-L121*R121*X121</f>
        <v>5.6395781445885144E+35</v>
      </c>
      <c r="AE121" s="36">
        <f>M121*S121*Y121</f>
        <v>9.360447445580749E+29</v>
      </c>
      <c r="AF121">
        <v>0</v>
      </c>
      <c r="AG121" s="36">
        <f>20*LOG10(SQRT((AE121*AE121+AF121*AF121)/(AC121*AC121+AD121*AD121)))</f>
        <v>-131.79387786449394</v>
      </c>
    </row>
    <row r="122" spans="10:13" ht="13.5">
      <c r="J122" s="36">
        <f>I122*$D$4</f>
        <v>0</v>
      </c>
      <c r="M122" t="s">
        <v>10</v>
      </c>
    </row>
    <row r="123" spans="2:33" ht="13.5">
      <c r="B123" s="17">
        <v>0</v>
      </c>
      <c r="C123" s="17">
        <f>J123/2/PI()</f>
        <v>0</v>
      </c>
      <c r="D123" s="17">
        <f>O123</f>
        <v>0.04831607200220604</v>
      </c>
      <c r="E123" s="17">
        <f>U123</f>
        <v>0.029928469028277345</v>
      </c>
      <c r="F123" s="17">
        <f>AA123</f>
        <v>0.05537619501068321</v>
      </c>
      <c r="G123" s="17">
        <f>AG123</f>
        <v>0.13362073604116742</v>
      </c>
      <c r="I123" s="36">
        <f>B123*2*PI()</f>
        <v>0</v>
      </c>
      <c r="J123" s="36">
        <f>I123*$D$4</f>
        <v>0</v>
      </c>
      <c r="K123" s="36">
        <f>-1*J123*J123+$D$9</f>
        <v>3768009672.564373</v>
      </c>
      <c r="L123" s="36">
        <f>J123*$D$8</f>
        <v>0</v>
      </c>
      <c r="M123" s="36">
        <f>$D$10</f>
        <v>3789027982.0969334</v>
      </c>
      <c r="N123">
        <v>0</v>
      </c>
      <c r="O123" s="36">
        <f>20*LOG10(SQRT((M123*M123+N123*N123)/(K123*K123+L123*L123)))</f>
        <v>0.04831607200220604</v>
      </c>
      <c r="Q123" s="36">
        <f>-1*J123*J123+$E$9</f>
        <v>12041580606.744768</v>
      </c>
      <c r="R123" s="36">
        <f>J123*$E$8</f>
        <v>0</v>
      </c>
      <c r="S123" s="36">
        <f>$E$10</f>
        <v>12083143150.336998</v>
      </c>
      <c r="T123">
        <v>0</v>
      </c>
      <c r="U123" s="36">
        <f>20*LOG10(SQRT((S123*S123+T123*T123)/(Q123*Q123+R123*R123)))</f>
        <v>0.029928469028277345</v>
      </c>
      <c r="W123" s="36">
        <f>-1*J123*J123+$F$9</f>
        <v>20315151540.92516</v>
      </c>
      <c r="X123" s="36">
        <f>J123*$F$8</f>
        <v>0</v>
      </c>
      <c r="Y123" s="36">
        <f>$F$10</f>
        <v>20445082908.944626</v>
      </c>
      <c r="Z123">
        <v>0</v>
      </c>
      <c r="AA123" s="36">
        <f>20*LOG10(SQRT((Y123*Y123+Z123*Z123)/(W123*W123+X123*X123)))</f>
        <v>0.05537619501068321</v>
      </c>
      <c r="AC123" s="36">
        <f>K123*Q123*W123-L123*R123*W123-K123*R123*X123-Q123*L123*X123</f>
        <v>9.21755149361205E+29</v>
      </c>
      <c r="AD123" s="36">
        <f>K123*W123*R123+Q123*W123*L123+K123*Q123*X123-L123*R123*X123</f>
        <v>0</v>
      </c>
      <c r="AE123" s="36">
        <f>M123*S123*Y123</f>
        <v>9.360447445580749E+29</v>
      </c>
      <c r="AF123">
        <v>0</v>
      </c>
      <c r="AG123" s="36">
        <f>20*LOG10(SQRT((AE123*AE123+AF123*AF123)/(AC123*AC123+AD123*AD123)))</f>
        <v>0.13362073604116742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9"/>
  <sheetViews>
    <sheetView workbookViewId="0" topLeftCell="A1">
      <selection activeCell="J4" sqref="J4"/>
    </sheetView>
  </sheetViews>
  <sheetFormatPr defaultColWidth="12.00390625" defaultRowHeight="13.5"/>
  <cols>
    <col min="1" max="1" width="11.625" style="0" customWidth="1"/>
    <col min="2" max="2" width="27.625" style="0" customWidth="1"/>
    <col min="3" max="3" width="33.625" style="0" customWidth="1"/>
    <col min="4" max="4" width="15.25390625" style="0" customWidth="1"/>
    <col min="5" max="5" width="11.625" style="0" customWidth="1"/>
    <col min="6" max="6" width="13.25390625" style="0" customWidth="1"/>
    <col min="7" max="16384" width="11.625" style="0" customWidth="1"/>
  </cols>
  <sheetData>
    <row r="1" spans="4:8" ht="13.5">
      <c r="D1">
        <v>1</v>
      </c>
      <c r="E1" s="91" t="s">
        <v>55</v>
      </c>
      <c r="F1" s="91" t="s">
        <v>58</v>
      </c>
      <c r="G1" s="91" t="s">
        <v>90</v>
      </c>
      <c r="H1" t="s">
        <v>91</v>
      </c>
    </row>
    <row r="2" spans="2:7" ht="13.5">
      <c r="B2" t="s">
        <v>92</v>
      </c>
      <c r="C2" t="s">
        <v>93</v>
      </c>
      <c r="E2" s="91">
        <v>220</v>
      </c>
      <c r="F2" s="91">
        <v>0.056179781921117514</v>
      </c>
      <c r="G2" s="91">
        <f>10^(F2/20)</f>
        <v>1.0064888986895622</v>
      </c>
    </row>
    <row r="3" spans="2:8" ht="13.5">
      <c r="B3" s="122">
        <f>37000*2</f>
        <v>74000</v>
      </c>
      <c r="C3" s="36">
        <f>SQRT(4*1.38*1E-23*300*B3)*1000000000</f>
        <v>35.006285149955566</v>
      </c>
      <c r="E3" s="91">
        <v>1100</v>
      </c>
      <c r="F3" s="91">
        <v>0.0754874511062119</v>
      </c>
      <c r="G3" s="91">
        <f>10^(F3/20)</f>
        <v>1.008728688746429</v>
      </c>
      <c r="H3" s="123">
        <f>G3*G3/($D$1*$D$1)*(E3-E2)</f>
        <v>895.4295394000794</v>
      </c>
    </row>
    <row r="4" spans="5:8" ht="13.5">
      <c r="E4" s="91">
        <v>2200</v>
      </c>
      <c r="F4" s="91">
        <v>0.13609255334767406</v>
      </c>
      <c r="G4" s="91">
        <f>10^(F4/20)</f>
        <v>1.0157916246063687</v>
      </c>
      <c r="H4" s="123">
        <f>G4*G4/($D$1*$D$1)*(E4-E3)</f>
        <v>1135.0158870824905</v>
      </c>
    </row>
    <row r="5" spans="5:8" ht="13.5">
      <c r="E5" s="91">
        <v>4400</v>
      </c>
      <c r="F5" s="91">
        <v>0.38267880150968764</v>
      </c>
      <c r="G5" s="91">
        <f>10^(F5/20)</f>
        <v>1.0450424694239528</v>
      </c>
      <c r="H5" s="123">
        <f>G5*G5/($D$1*$D$1)*(E5-E4)</f>
        <v>2402.65027837937</v>
      </c>
    </row>
    <row r="6" spans="2:8" ht="13.5">
      <c r="B6" t="s">
        <v>94</v>
      </c>
      <c r="C6" t="s">
        <v>95</v>
      </c>
      <c r="E6" s="91">
        <v>6600.000000000001</v>
      </c>
      <c r="F6" s="91">
        <v>0.8092569106489546</v>
      </c>
      <c r="G6" s="91">
        <f>10^(F6/20)</f>
        <v>1.0976473810709684</v>
      </c>
      <c r="H6" s="123">
        <f>G6*G6/($D$1*$D$1)*(E6-E5)</f>
        <v>2650.6255009783035</v>
      </c>
    </row>
    <row r="7" spans="2:8" ht="13.5">
      <c r="B7" s="122">
        <v>0.18</v>
      </c>
      <c r="C7" s="36">
        <f>B7*B3*0.001</f>
        <v>13.32</v>
      </c>
      <c r="E7" s="91">
        <v>8800</v>
      </c>
      <c r="F7" s="91">
        <v>1.4423753926987783</v>
      </c>
      <c r="G7" s="91">
        <f>10^(F7/20)</f>
        <v>1.1806434705655222</v>
      </c>
      <c r="H7" s="123">
        <f>G7*G7/($D$1*$D$1)*(E7-E6)</f>
        <v>3066.6218100958013</v>
      </c>
    </row>
    <row r="8" spans="5:8" ht="13.5">
      <c r="E8" s="91">
        <v>10999.999999999998</v>
      </c>
      <c r="F8" s="91">
        <v>2.3268121485005304</v>
      </c>
      <c r="G8" s="91">
        <f>10^(F8/20)</f>
        <v>1.3071956904865325</v>
      </c>
      <c r="H8" s="123">
        <f>G8*G8/($D$1*$D$1)*(E8-E7)</f>
        <v>3759.2732610984344</v>
      </c>
    </row>
    <row r="9" spans="3:8" ht="13.5">
      <c r="C9" t="s">
        <v>96</v>
      </c>
      <c r="E9" s="91">
        <v>13200.000000000002</v>
      </c>
      <c r="F9" s="91">
        <v>3.5371491277436515</v>
      </c>
      <c r="G9" s="91">
        <f>10^(F9/20)</f>
        <v>1.502648687596792</v>
      </c>
      <c r="H9" s="123">
        <f>G9*G9/($D$1*$D$1)*(E9-E8)</f>
        <v>4967.496772340002</v>
      </c>
    </row>
    <row r="10" spans="3:8" ht="13.5">
      <c r="C10" s="122">
        <v>3</v>
      </c>
      <c r="E10" s="91">
        <v>15400</v>
      </c>
      <c r="F10" s="91">
        <v>5.201229307861542</v>
      </c>
      <c r="G10" s="91">
        <f>10^(F10/20)</f>
        <v>1.8199584178204284</v>
      </c>
      <c r="H10" s="123">
        <f>G10*G10/($D$1*$D$1)*(E10-E9)</f>
        <v>7286.947013709956</v>
      </c>
    </row>
    <row r="11" spans="5:8" ht="13.5">
      <c r="E11" s="91">
        <v>17600</v>
      </c>
      <c r="F11" s="91">
        <v>7.546422090462144</v>
      </c>
      <c r="G11" s="91">
        <f>10^(F11/20)</f>
        <v>2.384081537398078</v>
      </c>
      <c r="H11" s="123">
        <f>G11*G11/($D$1*$D$1)*(E11-E10)</f>
        <v>12504.458509317245</v>
      </c>
    </row>
    <row r="12" spans="5:8" ht="13.5">
      <c r="E12" s="91">
        <v>19800</v>
      </c>
      <c r="F12" s="91">
        <v>10.932151049002286</v>
      </c>
      <c r="G12" s="91">
        <f>10^(F12/20)</f>
        <v>3.520525970868452</v>
      </c>
      <c r="H12" s="123">
        <f>G12*G12/($D$1*$D$1)*(E12-E11)</f>
        <v>27267.026845430366</v>
      </c>
    </row>
    <row r="13" spans="2:8" ht="13.5">
      <c r="B13" t="s">
        <v>97</v>
      </c>
      <c r="C13" t="s">
        <v>98</v>
      </c>
      <c r="E13" s="91">
        <v>20020.000000000004</v>
      </c>
      <c r="F13" s="91">
        <v>11.336209082241318</v>
      </c>
      <c r="G13" s="91">
        <f>10^(F13/20)</f>
        <v>3.6881659508155473</v>
      </c>
      <c r="H13" s="123">
        <f>G13*G13/($D$1*$D$1)*(E13-E12)</f>
        <v>2992.5649777661824</v>
      </c>
    </row>
    <row r="14" spans="2:8" ht="13.5">
      <c r="B14" s="122">
        <f>H59</f>
        <v>206514.72310736644</v>
      </c>
      <c r="C14" s="36">
        <f>SQRT(C3*C3+C7*C7+C10*C10)*SQRT(B14)*0.001</f>
        <v>17.07543184231959</v>
      </c>
      <c r="E14" s="91">
        <v>20240</v>
      </c>
      <c r="F14" s="91">
        <v>11.74897682006591</v>
      </c>
      <c r="G14" s="91">
        <f>10^(F14/20)</f>
        <v>3.8676649165228283</v>
      </c>
      <c r="H14" s="123">
        <f>G14*G14/($D$1*$D$1)*(E14-E13)</f>
        <v>3290.9430194302836</v>
      </c>
    </row>
    <row r="15" spans="5:8" ht="13.5">
      <c r="E15" s="91">
        <v>20460.000000000004</v>
      </c>
      <c r="F15" s="91">
        <v>12.167645159439328</v>
      </c>
      <c r="G15" s="91">
        <f>10^(F15/20)</f>
        <v>4.058656136863705</v>
      </c>
      <c r="H15" s="123">
        <f>G15*G15/($D$1*$D$1)*(E15-E14)</f>
        <v>3623.991720206372</v>
      </c>
    </row>
    <row r="16" spans="5:8" ht="13.5">
      <c r="E16" s="91">
        <v>20680</v>
      </c>
      <c r="F16" s="91">
        <v>12.588159048719113</v>
      </c>
      <c r="G16" s="91">
        <f>10^(F16/20)</f>
        <v>4.2599838478557635</v>
      </c>
      <c r="H16" s="123">
        <f>G16*G16/($D$1*$D$1)*(E16-E15)</f>
        <v>3992.441724478173</v>
      </c>
    </row>
    <row r="17" spans="5:8" ht="13.5">
      <c r="E17" s="91">
        <v>20900</v>
      </c>
      <c r="F17" s="91">
        <v>13.004875775765246</v>
      </c>
      <c r="G17" s="91">
        <f>10^(F17/20)</f>
        <v>4.469344058871125</v>
      </c>
      <c r="H17" s="123">
        <f>G17*G17/($D$1*$D$1)*(E17-E16)</f>
        <v>4394.507989644657</v>
      </c>
    </row>
    <row r="18" spans="5:8" ht="13.5">
      <c r="E18" s="91">
        <v>21119.999999999996</v>
      </c>
      <c r="F18" s="91">
        <v>13.410214186333354</v>
      </c>
      <c r="G18" s="91">
        <f>10^(F18/20)</f>
        <v>4.682854987362156</v>
      </c>
      <c r="H18" s="123">
        <f>G18*G18/($D$1*$D$1)*(E18-E17)</f>
        <v>4824.408783185697</v>
      </c>
    </row>
    <row r="19" spans="5:8" ht="13.5">
      <c r="E19" s="91">
        <v>21340</v>
      </c>
      <c r="F19" s="91">
        <v>13.794370641614751</v>
      </c>
      <c r="G19" s="91">
        <f>10^(F19/20)</f>
        <v>4.894614946780691</v>
      </c>
      <c r="H19" s="123">
        <f>G19*G19/($D$1*$D$1)*(E19-E18)</f>
        <v>5270.596204994856</v>
      </c>
    </row>
    <row r="20" spans="5:8" ht="13.5">
      <c r="E20" s="91">
        <v>21559.999999999996</v>
      </c>
      <c r="F20" s="91">
        <v>14.145233281414972</v>
      </c>
      <c r="G20" s="91">
        <f>10^(F20/20)</f>
        <v>5.096378373015746</v>
      </c>
      <c r="H20" s="123">
        <f>G20*G20/($D$1*$D$1)*(E20-E19)</f>
        <v>5714.075954607282</v>
      </c>
    </row>
    <row r="21" spans="5:8" ht="13.5">
      <c r="E21" s="91">
        <v>21780</v>
      </c>
      <c r="F21" s="91">
        <v>14.448680995303182</v>
      </c>
      <c r="G21" s="91">
        <f>10^(F21/20)</f>
        <v>5.277570576058445</v>
      </c>
      <c r="H21" s="123">
        <f>G21*G21/($D$1*$D$1)*(E21-E20)</f>
        <v>6127.605260761233</v>
      </c>
    </row>
    <row r="22" spans="5:8" ht="13.5">
      <c r="E22" s="91">
        <v>21999.999999999996</v>
      </c>
      <c r="F22" s="91">
        <v>14.689465867797413</v>
      </c>
      <c r="G22" s="91">
        <f>10^(F22/20)</f>
        <v>5.425918840262532</v>
      </c>
      <c r="H22" s="123">
        <f>G22*G22/($D$1*$D$1)*(E22-E21)</f>
        <v>6476.930957445391</v>
      </c>
    </row>
    <row r="23" spans="5:8" ht="13.5">
      <c r="E23" s="91">
        <v>22220</v>
      </c>
      <c r="F23" s="91">
        <v>14.852783447523468</v>
      </c>
      <c r="G23" s="91">
        <f>10^(F23/20)</f>
        <v>5.528905567869522</v>
      </c>
      <c r="H23" s="123">
        <f>G23*G23/($D$1*$D$1)*(E23-E22)</f>
        <v>6725.135291252203</v>
      </c>
    </row>
    <row r="24" spans="5:8" ht="13.5">
      <c r="E24" s="91">
        <v>22440.000000000004</v>
      </c>
      <c r="F24" s="91">
        <v>14.926388662007419</v>
      </c>
      <c r="G24" s="91">
        <f>10^(F24/20)</f>
        <v>5.5759572200352245</v>
      </c>
      <c r="H24" s="123">
        <f>G24*G24/($D$1*$D$1)*(E24-E23)</f>
        <v>6840.085762325963</v>
      </c>
    </row>
    <row r="25" spans="5:8" ht="13.5">
      <c r="E25" s="91">
        <v>22660</v>
      </c>
      <c r="F25" s="91">
        <v>14.902773066029429</v>
      </c>
      <c r="G25" s="91">
        <f>10^(F25/20)</f>
        <v>5.560817641674256</v>
      </c>
      <c r="H25" s="123">
        <f>G25*G25/($D$1*$D$1)*(E25-E24)</f>
        <v>6802.992425670127</v>
      </c>
    </row>
    <row r="26" spans="5:8" ht="13.5">
      <c r="E26" s="91">
        <v>22880.000000000004</v>
      </c>
      <c r="F26" s="91">
        <v>14.780686770301346</v>
      </c>
      <c r="G26" s="91">
        <f>10^(F26/20)</f>
        <v>5.483203174429932</v>
      </c>
      <c r="H26" s="123">
        <f>G26*G26/($D$1*$D$1)*(E26-E25)</f>
        <v>6614.413751457377</v>
      </c>
    </row>
    <row r="27" spans="5:8" ht="13.5">
      <c r="E27" s="91">
        <v>23100</v>
      </c>
      <c r="F27" s="91">
        <v>14.565405057184385</v>
      </c>
      <c r="G27" s="91">
        <f>10^(F27/20)</f>
        <v>5.348971117379706</v>
      </c>
      <c r="H27" s="123">
        <f>G27*G27/($D$1*$D$1)*(E27-E26)</f>
        <v>6294.528243203602</v>
      </c>
    </row>
    <row r="28" spans="5:8" ht="13.5">
      <c r="E28" s="91">
        <v>23320.000000000004</v>
      </c>
      <c r="F28" s="91">
        <v>14.267627313295076</v>
      </c>
      <c r="G28" s="91">
        <f>10^(F28/20)</f>
        <v>5.168700475391532</v>
      </c>
      <c r="H28" s="123">
        <f>G28*G28/($D$1*$D$1)*(E28-E27)</f>
        <v>5877.402212948879</v>
      </c>
    </row>
    <row r="29" spans="5:8" ht="13.5">
      <c r="E29" s="91">
        <v>23540</v>
      </c>
      <c r="F29" s="91">
        <v>13.90145866099468</v>
      </c>
      <c r="G29" s="91">
        <f>10^(F29/20)</f>
        <v>4.955334009979061</v>
      </c>
      <c r="H29" s="123">
        <f>G29*G29/($D$1*$D$1)*(E29-E28)</f>
        <v>5402.173733100045</v>
      </c>
    </row>
    <row r="30" spans="5:8" ht="13.5">
      <c r="E30" s="91">
        <v>23760.000000000004</v>
      </c>
      <c r="F30" s="91">
        <v>13.48219651878519</v>
      </c>
      <c r="G30" s="91">
        <f>10^(F30/20)</f>
        <v>4.721824333465079</v>
      </c>
      <c r="H30" s="123">
        <f>G30*G30/($D$1*$D$1)*(E30-E29)</f>
        <v>4905.037507942728</v>
      </c>
    </row>
    <row r="31" spans="5:8" ht="13.5">
      <c r="E31" s="91">
        <v>23980</v>
      </c>
      <c r="F31" s="91">
        <v>13.024521026059311</v>
      </c>
      <c r="G31" s="91">
        <f>10^(F31/20)</f>
        <v>4.479464006663698</v>
      </c>
      <c r="H31" s="123">
        <f>G31*G31/($D$1*$D$1)*(E31-E30)</f>
        <v>4414.431513138958</v>
      </c>
    </row>
    <row r="32" spans="5:8" ht="13.5">
      <c r="E32" s="91">
        <v>24200.000000000004</v>
      </c>
      <c r="F32" s="91">
        <v>12.541356764945089</v>
      </c>
      <c r="G32" s="91">
        <f>10^(F32/20)</f>
        <v>4.237091456630802</v>
      </c>
      <c r="H32" s="123">
        <f>G32*G32/($D$1*$D$1)*(E32-E31)</f>
        <v>3949.647682607886</v>
      </c>
    </row>
    <row r="33" spans="5:8" ht="13.5">
      <c r="E33" s="91">
        <v>24420</v>
      </c>
      <c r="F33" s="91">
        <v>12.043376018008251</v>
      </c>
      <c r="G33" s="91">
        <f>10^(F33/20)</f>
        <v>4.001002298752371</v>
      </c>
      <c r="H33" s="123">
        <f>G33*G33/($D$1*$D$1)*(E33-E32)</f>
        <v>3521.7642668167287</v>
      </c>
    </row>
    <row r="34" spans="5:8" ht="13.5">
      <c r="E34" s="91">
        <v>24640.000000000004</v>
      </c>
      <c r="F34" s="91">
        <v>11.538964131324763</v>
      </c>
      <c r="G34" s="91">
        <f>10^(F34/20)</f>
        <v>3.775271648082903</v>
      </c>
      <c r="H34" s="123">
        <f>G34*G34/($D$1*$D$1)*(E34-E33)</f>
        <v>3135.5887237001434</v>
      </c>
    </row>
    <row r="35" spans="5:8" ht="13.5">
      <c r="E35" s="91">
        <v>24860.000000000004</v>
      </c>
      <c r="F35" s="91">
        <v>11.034447798976226</v>
      </c>
      <c r="G35" s="91">
        <f>10^(F35/20)</f>
        <v>3.562233552678809</v>
      </c>
      <c r="H35" s="123">
        <f>G35*G35/($D$1*$D$1)*(E35-E34)</f>
        <v>2791.6917344427516</v>
      </c>
    </row>
    <row r="36" spans="5:8" ht="13.5">
      <c r="E36" s="91">
        <v>25080.000000000004</v>
      </c>
      <c r="F36" s="91">
        <v>10.534432418021249</v>
      </c>
      <c r="G36" s="91">
        <f>10^(F36/20)</f>
        <v>3.3629593741504635</v>
      </c>
      <c r="H36" s="123">
        <f>G36*G36/($D$1*$D$1)*(E36-E35)</f>
        <v>2488.089065481025</v>
      </c>
    </row>
    <row r="37" spans="5:8" ht="13.5">
      <c r="E37" s="91">
        <v>25300.000000000004</v>
      </c>
      <c r="F37" s="91">
        <v>10.042153124259492</v>
      </c>
      <c r="G37" s="91">
        <f>10^(F37/20)</f>
        <v>3.1776616759253278</v>
      </c>
      <c r="H37" s="123">
        <f>G37*G37/($D$1*$D$1)*(E37-E36)</f>
        <v>2221.457419861804</v>
      </c>
    </row>
    <row r="38" spans="5:8" ht="13.5">
      <c r="E38" s="91">
        <v>25519.999999999996</v>
      </c>
      <c r="F38" s="91">
        <v>9.559791171983104</v>
      </c>
      <c r="G38" s="91">
        <f>10^(F38/20)</f>
        <v>3.006004030767449</v>
      </c>
      <c r="H38" s="123">
        <f>G38*G38/($D$1*$D$1)*(E38-E37)</f>
        <v>1987.9332512577673</v>
      </c>
    </row>
    <row r="39" spans="5:8" ht="13.5">
      <c r="E39" s="91">
        <v>25740</v>
      </c>
      <c r="F39" s="91">
        <v>9.088737619140478</v>
      </c>
      <c r="G39" s="91">
        <f>10^(F39/20)</f>
        <v>2.847323948672492</v>
      </c>
      <c r="H39" s="123">
        <f>G39*G39/($D$1*$D$1)*(E39-E38)</f>
        <v>1783.5958071104901</v>
      </c>
    </row>
    <row r="40" spans="5:8" ht="13.5">
      <c r="E40" s="91">
        <v>25959.999999999996</v>
      </c>
      <c r="F40" s="91">
        <v>8.629802814430636</v>
      </c>
      <c r="G40" s="91">
        <f>10^(F40/20)</f>
        <v>2.700785794855124</v>
      </c>
      <c r="H40" s="123">
        <f>G40*G40/($D$1*$D$1)*(E40-E39)</f>
        <v>1604.7336601320428</v>
      </c>
    </row>
    <row r="41" spans="5:8" ht="13.5">
      <c r="E41" s="91">
        <v>26180</v>
      </c>
      <c r="F41" s="91">
        <v>8.183377713124266</v>
      </c>
      <c r="G41" s="91">
        <f>10^(F41/20)</f>
        <v>2.5654814905720253</v>
      </c>
      <c r="H41" s="123">
        <f>G41*G41/($D$1*$D$1)*(E41-E40)</f>
        <v>1447.9729612629094</v>
      </c>
    </row>
    <row r="42" spans="5:8" ht="13.5">
      <c r="E42" s="91">
        <v>26400.000000000004</v>
      </c>
      <c r="F42" s="91">
        <v>7.749555494029957</v>
      </c>
      <c r="G42" s="91">
        <f>10^(F42/20)</f>
        <v>2.440494170992562</v>
      </c>
      <c r="H42" s="123">
        <f>G42*G42/($D$1*$D$1)*(E42-E41)</f>
        <v>1310.3225957027296</v>
      </c>
    </row>
    <row r="43" spans="5:8" ht="13.5">
      <c r="E43" s="91">
        <v>28600</v>
      </c>
      <c r="F43" s="91">
        <v>4.037737439452892</v>
      </c>
      <c r="G43" s="91">
        <f>10^(F43/20)</f>
        <v>1.591794031534481</v>
      </c>
      <c r="H43" s="123">
        <f>G43*G43/($D$1*$D$1)*(E43-E42)</f>
        <v>5574.378125423343</v>
      </c>
    </row>
    <row r="44" spans="5:8" ht="13.5">
      <c r="E44" s="91">
        <v>30800</v>
      </c>
      <c r="F44" s="91">
        <v>1.1793097075965138</v>
      </c>
      <c r="G44" s="91">
        <f>10^(F44/20)</f>
        <v>1.1454219078848735</v>
      </c>
      <c r="H44" s="123">
        <f>G44*G44/($D$1*$D$1)*(E44-E43)</f>
        <v>2886.380963537772</v>
      </c>
    </row>
    <row r="45" spans="5:8" ht="13.5">
      <c r="E45" s="91">
        <v>33000</v>
      </c>
      <c r="F45" s="91">
        <v>-1.1354524728979172</v>
      </c>
      <c r="G45" s="91">
        <f>10^(F45/20)</f>
        <v>0.8774600981279244</v>
      </c>
      <c r="H45" s="123">
        <f>G45*G45/($D$1*$D$1)*(E45-E44)</f>
        <v>1693.8596923746666</v>
      </c>
    </row>
    <row r="46" spans="5:8" ht="13.5">
      <c r="E46" s="91">
        <v>35200</v>
      </c>
      <c r="F46" s="91">
        <v>-3.085398066557508</v>
      </c>
      <c r="G46" s="91">
        <f>10^(F46/20)</f>
        <v>0.7010194966563728</v>
      </c>
      <c r="H46" s="123">
        <f>G46*G46/($D$1*$D$1)*(E46-E45)</f>
        <v>1081.1423363231793</v>
      </c>
    </row>
    <row r="47" spans="5:8" ht="13.5">
      <c r="E47" s="91">
        <v>37400</v>
      </c>
      <c r="F47" s="91">
        <v>-4.775436974491595</v>
      </c>
      <c r="G47" s="91">
        <f>10^(F47/20)</f>
        <v>0.5770695401762707</v>
      </c>
      <c r="H47" s="123">
        <f>G47*G47/($D$1*$D$1)*(E47-E46)</f>
        <v>732.6203592383555</v>
      </c>
    </row>
    <row r="48" spans="5:8" ht="13.5">
      <c r="E48" s="91">
        <v>39600</v>
      </c>
      <c r="F48" s="91">
        <v>-6.271098748129518</v>
      </c>
      <c r="G48" s="91">
        <f>10^(F48/20)</f>
        <v>0.48578607605772056</v>
      </c>
      <c r="H48" s="123">
        <f>G48*G48/($D$1*$D$1)*(E48-E47)</f>
        <v>519.1738457214265</v>
      </c>
    </row>
    <row r="49" spans="5:8" ht="13.5">
      <c r="E49" s="91">
        <v>41800</v>
      </c>
      <c r="F49" s="91">
        <v>-7.615756966029047</v>
      </c>
      <c r="G49" s="91">
        <f>10^(F49/20)</f>
        <v>0.4161138313526975</v>
      </c>
      <c r="H49" s="123">
        <f>G49*G49/($D$1*$D$1)*(E49-E48)</f>
        <v>380.93158541464663</v>
      </c>
    </row>
    <row r="50" spans="5:8" ht="13.5">
      <c r="E50" s="91">
        <v>43999.99999999999</v>
      </c>
      <c r="F50" s="91">
        <v>-8.839532077101405</v>
      </c>
      <c r="G50" s="91">
        <f>10^(F50/20)</f>
        <v>0.36142933289686996</v>
      </c>
      <c r="H50" s="123">
        <f>G50*G50/($D$1*$D$1)*(E50-E49)</f>
        <v>287.38855789220725</v>
      </c>
    </row>
    <row r="51" spans="5:8" ht="13.5">
      <c r="E51" s="91">
        <v>66000</v>
      </c>
      <c r="F51" s="91">
        <v>-17.426830970792647</v>
      </c>
      <c r="G51" s="91">
        <f>10^(F51/20)</f>
        <v>0.1344802325575506</v>
      </c>
      <c r="H51" s="123">
        <f>G51*G51/($D$1*$D$1)*(E51-E50)</f>
        <v>397.86852487212377</v>
      </c>
    </row>
    <row r="52" spans="5:8" ht="13.5">
      <c r="E52" s="91">
        <v>87999.99999999999</v>
      </c>
      <c r="F52" s="91">
        <v>-22.908330021589105</v>
      </c>
      <c r="G52" s="91">
        <f>10^(F52/20)</f>
        <v>0.07154569370142844</v>
      </c>
      <c r="H52" s="123">
        <f>G52*G52/($D$1*$D$1)*(E52-E51)</f>
        <v>112.61329831880948</v>
      </c>
    </row>
    <row r="53" spans="5:8" ht="13.5">
      <c r="E53" s="91">
        <v>110000</v>
      </c>
      <c r="F53" s="91">
        <v>-27.000253438928908</v>
      </c>
      <c r="G53" s="91">
        <f>10^(F53/20)</f>
        <v>0.04466705589022922</v>
      </c>
      <c r="H53" s="123">
        <f>G53*G53/($D$1*$D$1)*(E53-E52)</f>
        <v>43.893209401818964</v>
      </c>
    </row>
    <row r="54" spans="5:8" ht="13.5">
      <c r="E54" s="91">
        <v>132000</v>
      </c>
      <c r="F54" s="91">
        <v>-30.282454280295767</v>
      </c>
      <c r="G54" s="91">
        <f>10^(F54/20)</f>
        <v>0.030610983691746203</v>
      </c>
      <c r="H54" s="123">
        <f>G54*G54/($D$1*$D$1)*(E54-E53)</f>
        <v>20.614711096679745</v>
      </c>
    </row>
    <row r="55" spans="5:8" ht="13.5">
      <c r="E55" s="91">
        <v>154000</v>
      </c>
      <c r="F55" s="91">
        <v>-33.028935474949904</v>
      </c>
      <c r="G55" s="91">
        <f>10^(F55/20)</f>
        <v>0.022312756513520264</v>
      </c>
      <c r="H55" s="123">
        <f>G55*G55/($D$1*$D$1)*(E55-E54)</f>
        <v>10.9529002710961</v>
      </c>
    </row>
    <row r="56" spans="5:8" ht="13.5">
      <c r="E56" s="91">
        <v>175999.99999999997</v>
      </c>
      <c r="F56" s="91">
        <v>-35.39286545652065</v>
      </c>
      <c r="G56" s="91">
        <f>10^(F56/20)</f>
        <v>0.01699639153801628</v>
      </c>
      <c r="H56" s="123">
        <f>G56*G56/($D$1*$D$1)*(E56-E55)</f>
        <v>6.355301156898123</v>
      </c>
    </row>
    <row r="57" spans="5:8" ht="13.5">
      <c r="E57" s="91">
        <v>198000</v>
      </c>
      <c r="F57" s="91">
        <v>-37.469180206420674</v>
      </c>
      <c r="G57" s="91">
        <f>10^(F57/20)</f>
        <v>0.013382615172915542</v>
      </c>
      <c r="H57" s="123">
        <f>G57*G57/($D$1*$D$1)*(E57-E56)</f>
        <v>3.9400765550596892</v>
      </c>
    </row>
    <row r="59" ht="13.5">
      <c r="H59" s="123">
        <f>SUM(H3:H57)</f>
        <v>206514.72310736644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223537768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2008-11-09T13:03:52Z</dcterms:created>
  <cp:category/>
  <cp:version/>
  <cp:contentType/>
  <cp:contentStatus/>
  <cp:revision>1</cp:revision>
</cp:coreProperties>
</file>